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35" windowWidth="14220" windowHeight="8835" tabRatio="741" activeTab="0"/>
  </bookViews>
  <sheets>
    <sheet name="БП" sheetId="1" r:id="rId1"/>
    <sheet name="МП" sheetId="2" r:id="rId2"/>
    <sheet name="МП(Ю)" sheetId="3" r:id="rId3"/>
    <sheet name="КПЮ" sheetId="4" r:id="rId4"/>
    <sheet name="ППЮ" sheetId="5" r:id="rId5"/>
    <sheet name="ППЮ(О)" sheetId="6" r:id="rId6"/>
    <sheet name="5-лет" sheetId="7" r:id="rId7"/>
    <sheet name="ППД.А" sheetId="8" r:id="rId8"/>
    <sheet name="ППД.А(Л)" sheetId="9" r:id="rId9"/>
    <sheet name="КПД" sheetId="10" r:id="rId10"/>
    <sheet name="Тест" sheetId="11" r:id="rId11"/>
  </sheets>
  <definedNames/>
  <calcPr fullCalcOnLoad="1"/>
</workbook>
</file>

<file path=xl/sharedStrings.xml><?xml version="1.0" encoding="utf-8"?>
<sst xmlns="http://schemas.openxmlformats.org/spreadsheetml/2006/main" count="797" uniqueCount="300">
  <si>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</si>
  <si>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</si>
  <si>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</si>
  <si>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</si>
  <si>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</si>
  <si>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</si>
  <si>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</si>
  <si>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</si>
  <si>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</si>
  <si>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Н</t>
  </si>
  <si>
    <t>В</t>
  </si>
  <si>
    <t>Звание, разряд</t>
  </si>
  <si>
    <t>Рег.№</t>
  </si>
  <si>
    <t>МАЛЫЙ ПРИЗ</t>
  </si>
  <si>
    <t>ПРЕДВАРИТЕЛЬНЫЙ ПРИЗ. ЮНОШИ</t>
  </si>
  <si>
    <t>Вып. Норм.</t>
  </si>
  <si>
    <t>Баллы</t>
  </si>
  <si>
    <r>
      <t xml:space="preserve">Фамилия, 
</t>
    </r>
    <r>
      <rPr>
        <sz val="11"/>
        <rFont val="Times New Roman"/>
        <family val="1"/>
      </rPr>
      <t>имя всадника</t>
    </r>
  </si>
  <si>
    <r>
      <t xml:space="preserve">Кличка лошади, г.р., </t>
    </r>
    <r>
      <rPr>
        <sz val="11"/>
        <rFont val="Times New Roman"/>
        <family val="1"/>
      </rPr>
      <t>пол, масть, порода, отец, место рождения</t>
    </r>
  </si>
  <si>
    <t xml:space="preserve">Выездка </t>
  </si>
  <si>
    <t>ТЕХНИЧЕСКИЕ РЕЗУЛЬТАТЫ</t>
  </si>
  <si>
    <t>Всего %</t>
  </si>
  <si>
    <t xml:space="preserve">Всего % </t>
  </si>
  <si>
    <t>Московская обл., КСК "Конкорд"</t>
  </si>
  <si>
    <t>Общий зачёт.</t>
  </si>
  <si>
    <t>Зачёт для спортсменов-любителей.</t>
  </si>
  <si>
    <t>Ошибки в схеме</t>
  </si>
  <si>
    <t>Прочие ошибки</t>
  </si>
  <si>
    <t>КМС</t>
  </si>
  <si>
    <t>КСК "Конкорд", МО</t>
  </si>
  <si>
    <t>б.р.</t>
  </si>
  <si>
    <t>Ч/В, МО</t>
  </si>
  <si>
    <t>1 юн.</t>
  </si>
  <si>
    <t>МС</t>
  </si>
  <si>
    <t>плем.</t>
  </si>
  <si>
    <r>
      <rPr>
        <b/>
        <sz val="11"/>
        <rFont val="Times New Roman"/>
        <family val="1"/>
      </rPr>
      <t>Борисов А.В.</t>
    </r>
    <r>
      <rPr>
        <sz val="11"/>
        <rFont val="Times New Roman"/>
        <family val="1"/>
      </rPr>
      <t xml:space="preserve"> (2К, г.Москва)</t>
    </r>
  </si>
  <si>
    <t>Ч/В, г.Москва</t>
  </si>
  <si>
    <t>I</t>
  </si>
  <si>
    <r>
      <t xml:space="preserve">ВИНЧЕСТЕР-05, </t>
    </r>
    <r>
      <rPr>
        <sz val="10"/>
        <rFont val="Times New Roman"/>
        <family val="1"/>
      </rPr>
      <t>мер, т. гнед, латв., Векторс, Беларусь</t>
    </r>
  </si>
  <si>
    <t>012956</t>
  </si>
  <si>
    <t>Черчён Ю.</t>
  </si>
  <si>
    <t>ТЕСТ ДЛЯ НАЧИНАЮЩИХ ВСАДНИКОВ</t>
  </si>
  <si>
    <t>II</t>
  </si>
  <si>
    <t>КСК "Отрада", МО</t>
  </si>
  <si>
    <r>
      <t xml:space="preserve">НИКОЛАЕВ </t>
    </r>
    <r>
      <rPr>
        <sz val="10"/>
        <rFont val="Times New Roman"/>
        <family val="1"/>
      </rPr>
      <t>Николай</t>
    </r>
  </si>
  <si>
    <t>000384</t>
  </si>
  <si>
    <t>Рахно Ю.</t>
  </si>
  <si>
    <r>
      <t xml:space="preserve">КОРНИЛОВА </t>
    </r>
    <r>
      <rPr>
        <sz val="10"/>
        <rFont val="Times New Roman"/>
        <family val="1"/>
      </rPr>
      <t>Янина</t>
    </r>
  </si>
  <si>
    <t>017774</t>
  </si>
  <si>
    <t>Корнилова Я.</t>
  </si>
  <si>
    <r>
      <t>КРУСАДОР-10</t>
    </r>
    <r>
      <rPr>
        <sz val="10"/>
        <rFont val="Times New Roman"/>
        <family val="1"/>
      </rPr>
      <t>, жер., гнед., ганн., Лауриес Крусадор, Германия</t>
    </r>
  </si>
  <si>
    <t>016818</t>
  </si>
  <si>
    <t>Алихужаев А.</t>
  </si>
  <si>
    <t>030395</t>
  </si>
  <si>
    <r>
      <t xml:space="preserve">Гурьянова Г.В. </t>
    </r>
    <r>
      <rPr>
        <sz val="11"/>
        <rFont val="Times New Roman"/>
        <family val="1"/>
      </rPr>
      <t>(ВК, Московская обл.)</t>
    </r>
  </si>
  <si>
    <r>
      <t xml:space="preserve">ДИВНАЯ-04, </t>
    </r>
    <r>
      <rPr>
        <sz val="10"/>
        <rFont val="Times New Roman"/>
        <family val="1"/>
      </rPr>
      <t>коб., гнед., ганн., Диспут, к/з Георгенбург</t>
    </r>
  </si>
  <si>
    <t>007617</t>
  </si>
  <si>
    <t>III</t>
  </si>
  <si>
    <t>КСК "Белая дача", МО</t>
  </si>
  <si>
    <r>
      <rPr>
        <b/>
        <sz val="10"/>
        <rFont val="Times New Roman"/>
        <family val="1"/>
      </rPr>
      <t>БЕЛЕВИЧ</t>
    </r>
    <r>
      <rPr>
        <sz val="10"/>
        <rFont val="Times New Roman"/>
        <family val="1"/>
      </rPr>
      <t xml:space="preserve"> Екатерина</t>
    </r>
  </si>
  <si>
    <t>Федоровская М.</t>
  </si>
  <si>
    <t>К/з "Вестфален-Свит", МО</t>
  </si>
  <si>
    <r>
      <t>БЕРЕЗИНСКАЯ</t>
    </r>
    <r>
      <rPr>
        <sz val="10"/>
        <rFont val="Times New Roman"/>
        <family val="1"/>
      </rPr>
      <t xml:space="preserve"> Алина</t>
    </r>
  </si>
  <si>
    <r>
      <t xml:space="preserve">КАРПУШОВА </t>
    </r>
    <r>
      <rPr>
        <sz val="10"/>
        <rFont val="Times New Roman"/>
        <family val="1"/>
      </rPr>
      <t>Алиса</t>
    </r>
  </si>
  <si>
    <t>на оформл.</t>
  </si>
  <si>
    <t>Зачёт для всадников на лошадях 4-5 лет.</t>
  </si>
  <si>
    <t>КОМАНДНЫЙ ПРИЗ. ДЕТИ</t>
  </si>
  <si>
    <t>20 мая 2018 г.</t>
  </si>
  <si>
    <t>Метелёва Т.</t>
  </si>
  <si>
    <t>КСК "Южный", МО</t>
  </si>
  <si>
    <r>
      <t>ЧУБУКЧИ</t>
    </r>
    <r>
      <rPr>
        <sz val="10"/>
        <rFont val="Times New Roman"/>
        <family val="1"/>
      </rPr>
      <t xml:space="preserve"> Юлия</t>
    </r>
  </si>
  <si>
    <t>027069</t>
  </si>
  <si>
    <r>
      <t>ГРИЛЬЯЖ-07</t>
    </r>
    <r>
      <rPr>
        <sz val="10"/>
        <rFont val="Times New Roman"/>
        <family val="1"/>
      </rPr>
      <t>, мер., гнед., полукр., График, Беларусь</t>
    </r>
  </si>
  <si>
    <t>017562</t>
  </si>
  <si>
    <t>Чубукчи Ю.</t>
  </si>
  <si>
    <t>060297</t>
  </si>
  <si>
    <r>
      <rPr>
        <b/>
        <sz val="10"/>
        <rFont val="Times New Roman"/>
        <family val="1"/>
      </rPr>
      <t>РАКИТКИНА</t>
    </r>
    <r>
      <rPr>
        <sz val="10"/>
        <rFont val="Times New Roman"/>
        <family val="1"/>
      </rPr>
      <t xml:space="preserve"> Екатерина</t>
    </r>
  </si>
  <si>
    <t>015690</t>
  </si>
  <si>
    <t>018702</t>
  </si>
  <si>
    <r>
      <t>БАУНТИ-10</t>
    </r>
    <r>
      <rPr>
        <sz val="10"/>
        <rFont val="Times New Roman"/>
        <family val="1"/>
      </rPr>
      <t>, коб., вор., верх.пом., Бампер, Ивановская обл.</t>
    </r>
  </si>
  <si>
    <t>001435</t>
  </si>
  <si>
    <t>Бабушкина Е.</t>
  </si>
  <si>
    <r>
      <t>ЮРКОВ</t>
    </r>
    <r>
      <rPr>
        <sz val="10"/>
        <rFont val="Times New Roman"/>
        <family val="1"/>
      </rPr>
      <t xml:space="preserve"> Даниил</t>
    </r>
  </si>
  <si>
    <r>
      <t xml:space="preserve">СОКОЛОВА </t>
    </r>
    <r>
      <rPr>
        <sz val="10"/>
        <rFont val="Times New Roman"/>
        <family val="1"/>
      </rPr>
      <t>Валерия</t>
    </r>
  </si>
  <si>
    <t>017588</t>
  </si>
  <si>
    <r>
      <t>СТАРКОВА</t>
    </r>
    <r>
      <rPr>
        <sz val="10"/>
        <rFont val="Times New Roman"/>
        <family val="1"/>
      </rPr>
      <t xml:space="preserve"> Анастасия</t>
    </r>
  </si>
  <si>
    <t>060998</t>
  </si>
  <si>
    <t>Колесников А.</t>
  </si>
  <si>
    <r>
      <t xml:space="preserve">БЕТАНИЯ-06, </t>
    </r>
    <r>
      <rPr>
        <sz val="10"/>
        <rFont val="Times New Roman"/>
        <family val="1"/>
      </rPr>
      <t>коб., т-рыж., голл.тепл., Флоренцио, Нидерланды</t>
    </r>
  </si>
  <si>
    <t>009065</t>
  </si>
  <si>
    <t>Общие оценки</t>
  </si>
  <si>
    <t>Зачёт для юношей.</t>
  </si>
  <si>
    <t>КОМАНДНЫЙ ПРИЗ. ЮНОШИ</t>
  </si>
  <si>
    <t>Волкова Э.</t>
  </si>
  <si>
    <t>ЛЕТНИЙ КУБОК КСК "КОНКОРД"</t>
  </si>
  <si>
    <t>22 июля 2018 г.</t>
  </si>
  <si>
    <r>
      <t>ГЛОРИЯ-07</t>
    </r>
    <r>
      <rPr>
        <sz val="10"/>
        <rFont val="Times New Roman"/>
        <family val="1"/>
      </rPr>
      <t>, коб., вор., латв., неизв., Россия</t>
    </r>
  </si>
  <si>
    <r>
      <rPr>
        <b/>
        <sz val="10"/>
        <rFont val="Times New Roman"/>
        <family val="1"/>
      </rPr>
      <t>КУКСАРОВА</t>
    </r>
    <r>
      <rPr>
        <sz val="10"/>
        <rFont val="Times New Roman"/>
        <family val="1"/>
      </rPr>
      <t xml:space="preserve"> Валерия, 2004</t>
    </r>
  </si>
  <si>
    <r>
      <t>КАДНИКОВА</t>
    </r>
    <r>
      <rPr>
        <sz val="10"/>
        <rFont val="Times New Roman"/>
        <family val="1"/>
      </rPr>
      <t xml:space="preserve"> Анна, 2003</t>
    </r>
  </si>
  <si>
    <t>067803</t>
  </si>
  <si>
    <t>ЦВШВЕ, МО</t>
  </si>
  <si>
    <r>
      <t xml:space="preserve">СЛАВНЫЙ-08, </t>
    </r>
    <r>
      <rPr>
        <sz val="10"/>
        <rFont val="Times New Roman"/>
        <family val="1"/>
      </rPr>
      <t>мер., вор., полукр., Ангрен, Россия</t>
    </r>
  </si>
  <si>
    <t>018562</t>
  </si>
  <si>
    <t>Андреева Е.</t>
  </si>
  <si>
    <t>070399</t>
  </si>
  <si>
    <r>
      <t xml:space="preserve">ФОМИЧЁВА </t>
    </r>
    <r>
      <rPr>
        <sz val="10"/>
        <rFont val="Times New Roman"/>
        <family val="1"/>
      </rPr>
      <t>Алина</t>
    </r>
  </si>
  <si>
    <r>
      <t xml:space="preserve">КУРБАТОВА </t>
    </r>
    <r>
      <rPr>
        <sz val="10"/>
        <rFont val="Times New Roman"/>
        <family val="1"/>
      </rPr>
      <t>Дарья</t>
    </r>
  </si>
  <si>
    <t>014190</t>
  </si>
  <si>
    <r>
      <t>АРМАЧ-12</t>
    </r>
    <r>
      <rPr>
        <sz val="10"/>
        <rFont val="Times New Roman"/>
        <family val="1"/>
      </rPr>
      <t>, мер., гнед., РВП, Антарес, Старожиловский к/з</t>
    </r>
  </si>
  <si>
    <t>016781</t>
  </si>
  <si>
    <t>Минаев А.</t>
  </si>
  <si>
    <t>ПКХ "Премиум",
 Калужская обл.</t>
  </si>
  <si>
    <r>
      <t xml:space="preserve">ЯКОВЛЕВА </t>
    </r>
    <r>
      <rPr>
        <sz val="10"/>
        <rFont val="Times New Roman"/>
        <family val="1"/>
      </rPr>
      <t>Татьяна</t>
    </r>
  </si>
  <si>
    <t>004586</t>
  </si>
  <si>
    <t>019763</t>
  </si>
  <si>
    <t>Жендарова О.</t>
  </si>
  <si>
    <t>КСК "Награда", МО</t>
  </si>
  <si>
    <r>
      <t>ЛЮНЕБУРГ ЗЕТ ЭЙЧ-12</t>
    </r>
    <r>
      <rPr>
        <sz val="10"/>
        <rFont val="Times New Roman"/>
        <family val="1"/>
      </rPr>
      <t>, жер., рыж., ганн., Лорданос, Германия</t>
    </r>
  </si>
  <si>
    <r>
      <rPr>
        <b/>
        <sz val="10"/>
        <rFont val="Times New Roman"/>
        <family val="1"/>
      </rPr>
      <t>ДИАНОВА</t>
    </r>
    <r>
      <rPr>
        <sz val="10"/>
        <rFont val="Times New Roman"/>
        <family val="1"/>
      </rPr>
      <t xml:space="preserve"> Вера</t>
    </r>
  </si>
  <si>
    <t>040796</t>
  </si>
  <si>
    <r>
      <t xml:space="preserve">ЭНЕЙ-05, </t>
    </r>
    <r>
      <rPr>
        <sz val="10"/>
        <rFont val="Times New Roman"/>
        <family val="1"/>
      </rPr>
      <t>мер., гнед., трак., Новатор, к/з им. Кирова</t>
    </r>
  </si>
  <si>
    <t>007144</t>
  </si>
  <si>
    <r>
      <t>МАРКЕВИЧ</t>
    </r>
    <r>
      <rPr>
        <sz val="10"/>
        <rFont val="Times New Roman"/>
        <family val="1"/>
      </rPr>
      <t xml:space="preserve"> Виктория, 2002</t>
    </r>
  </si>
  <si>
    <t>013602</t>
  </si>
  <si>
    <r>
      <t>МИСТЕР НАЙС-06</t>
    </r>
    <r>
      <rPr>
        <sz val="10"/>
        <rFont val="Times New Roman"/>
        <family val="1"/>
      </rPr>
      <t>, мер., гнед., ольд., Капито Кинг, Беларусь</t>
    </r>
  </si>
  <si>
    <r>
      <t>МАРЧЕНКО</t>
    </r>
    <r>
      <rPr>
        <sz val="10"/>
        <rFont val="Times New Roman"/>
        <family val="1"/>
      </rPr>
      <t xml:space="preserve"> Анастасия, 2004</t>
    </r>
  </si>
  <si>
    <t>040304</t>
  </si>
  <si>
    <r>
      <t>ЖИВОПИСЬ-07</t>
    </r>
    <r>
      <rPr>
        <sz val="10"/>
        <rFont val="Times New Roman"/>
        <family val="1"/>
      </rPr>
      <t>, коб., сол., полукр., Фотарий, к/з им. Будённого</t>
    </r>
  </si>
  <si>
    <t>011093</t>
  </si>
  <si>
    <t>Буева И.</t>
  </si>
  <si>
    <t>КСК "Пегас", г.Москва</t>
  </si>
  <si>
    <r>
      <t>КАРИМОВА</t>
    </r>
    <r>
      <rPr>
        <sz val="10"/>
        <rFont val="Times New Roman"/>
        <family val="1"/>
      </rPr>
      <t xml:space="preserve"> Алина, 2006</t>
    </r>
  </si>
  <si>
    <t>025706</t>
  </si>
  <si>
    <t>021165</t>
  </si>
  <si>
    <t>Каримов А.</t>
  </si>
  <si>
    <r>
      <t>НУМЕРОВА</t>
    </r>
    <r>
      <rPr>
        <sz val="10"/>
        <rFont val="Times New Roman"/>
        <family val="1"/>
      </rPr>
      <t xml:space="preserve"> Анна</t>
    </r>
  </si>
  <si>
    <t>020678</t>
  </si>
  <si>
    <r>
      <t>ЭМПЕРИО-09</t>
    </r>
    <r>
      <rPr>
        <sz val="10"/>
        <rFont val="Times New Roman"/>
        <family val="1"/>
      </rPr>
      <t>, мер., гнед., голл.тепл., Лазурит, ПКФ "Карцево"</t>
    </r>
  </si>
  <si>
    <t>013138</t>
  </si>
  <si>
    <t>Нумерова А.</t>
  </si>
  <si>
    <t>Ч/В г.Москва</t>
  </si>
  <si>
    <r>
      <t>МАМИНА</t>
    </r>
    <r>
      <rPr>
        <sz val="10"/>
        <rFont val="Times New Roman"/>
        <family val="1"/>
      </rPr>
      <t xml:space="preserve"> Светлана</t>
    </r>
  </si>
  <si>
    <r>
      <t xml:space="preserve">КОЛЕОН-08, </t>
    </r>
    <r>
      <rPr>
        <sz val="10"/>
        <rFont val="Times New Roman"/>
        <family val="1"/>
      </rPr>
      <t>мер., гнед., ганн., Каратино Зет, Беларусь</t>
    </r>
  </si>
  <si>
    <t>011128</t>
  </si>
  <si>
    <t>Гришкин В.</t>
  </si>
  <si>
    <r>
      <t xml:space="preserve">ЛЮПИН-01, </t>
    </r>
    <r>
      <rPr>
        <sz val="10"/>
        <rFont val="Times New Roman"/>
        <family val="1"/>
      </rPr>
      <t>мер., вор., ольд, Ландор С, Германия</t>
    </r>
  </si>
  <si>
    <t>003575</t>
  </si>
  <si>
    <t>Боровеева Т.</t>
  </si>
  <si>
    <r>
      <t xml:space="preserve">БОРОВЕЕВА </t>
    </r>
    <r>
      <rPr>
        <sz val="10"/>
        <rFont val="Times New Roman"/>
        <family val="1"/>
      </rPr>
      <t>Татьяна</t>
    </r>
  </si>
  <si>
    <t>001266</t>
  </si>
  <si>
    <r>
      <t>СТРАДИВАРИ-08</t>
    </r>
    <r>
      <rPr>
        <sz val="10"/>
        <rFont val="Times New Roman"/>
        <family val="1"/>
      </rPr>
      <t>, мер., гнед.,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вестф., Штедингер, к/з "Вестфален Свит"</t>
    </r>
  </si>
  <si>
    <t>010041</t>
  </si>
  <si>
    <t>К/з "Вестфален Свит", МО</t>
  </si>
  <si>
    <r>
      <t>БЕРЕЗИНСКАЯ</t>
    </r>
    <r>
      <rPr>
        <sz val="10"/>
        <rFont val="Times New Roman"/>
        <family val="1"/>
      </rPr>
      <t xml:space="preserve"> Алина, 1999</t>
    </r>
  </si>
  <si>
    <r>
      <rPr>
        <b/>
        <sz val="10"/>
        <rFont val="Times New Roman"/>
        <family val="1"/>
      </rPr>
      <t>КЬЮ ЭM-13</t>
    </r>
    <r>
      <rPr>
        <sz val="10"/>
        <rFont val="Times New Roman"/>
        <family val="1"/>
      </rPr>
      <t>, жер., сер., вестф., Квайт Калидо, Россия</t>
    </r>
  </si>
  <si>
    <r>
      <t>НОУ ЛИМИТ ВАН ОРШОВ-13</t>
    </r>
    <r>
      <rPr>
        <sz val="10"/>
        <rFont val="Times New Roman"/>
        <family val="1"/>
      </rPr>
      <t>, жер., гнед., ганн., Каннан, Германия</t>
    </r>
  </si>
  <si>
    <r>
      <t>ЭРЕНПАР-04</t>
    </r>
    <r>
      <rPr>
        <sz val="10"/>
        <rFont val="Times New Roman"/>
        <family val="1"/>
      </rPr>
      <t>, жер., гнед., вестф.,
Эрентуш, Германия</t>
    </r>
  </si>
  <si>
    <t>002611</t>
  </si>
  <si>
    <r>
      <t>ЭРЕНСТАР-12</t>
    </r>
    <r>
      <rPr>
        <sz val="10"/>
        <rFont val="Times New Roman"/>
        <family val="1"/>
      </rPr>
      <t>, мер., гнед., вестф.,
Эренпар, Германия</t>
    </r>
  </si>
  <si>
    <t>017565</t>
  </si>
  <si>
    <r>
      <t>ВИСКОПЛЕЖЕ-13</t>
    </r>
    <r>
      <rPr>
        <sz val="10"/>
        <rFont val="Times New Roman"/>
        <family val="1"/>
      </rPr>
      <t>, мер.,гнед., нем.спорт., Висконт, Германия</t>
    </r>
  </si>
  <si>
    <t>017987</t>
  </si>
  <si>
    <t>ДЮСШ №9 по КС, Вологодская обл.</t>
  </si>
  <si>
    <r>
      <t>ЭСТРОНА-09</t>
    </r>
    <r>
      <rPr>
        <sz val="10"/>
        <rFont val="Times New Roman"/>
        <family val="1"/>
      </rPr>
      <t>, коб., рыж., голл.тепл., Джазз, Нидерланды</t>
    </r>
  </si>
  <si>
    <t>020387</t>
  </si>
  <si>
    <t>Халикова В.</t>
  </si>
  <si>
    <t>029998</t>
  </si>
  <si>
    <r>
      <t>ЗЕФИР-04</t>
    </r>
    <r>
      <rPr>
        <sz val="10"/>
        <rFont val="Times New Roman"/>
        <family val="1"/>
      </rPr>
      <t>, жер., гнед., голл.тепл., Сир Синклейр, Нидерланды</t>
    </r>
  </si>
  <si>
    <t>012555</t>
  </si>
  <si>
    <t>Видо В.</t>
  </si>
  <si>
    <r>
      <t xml:space="preserve">БУШИНА </t>
    </r>
    <r>
      <rPr>
        <sz val="10"/>
        <rFont val="Times New Roman"/>
        <family val="1"/>
      </rPr>
      <t>Лариса</t>
    </r>
  </si>
  <si>
    <t>000174</t>
  </si>
  <si>
    <t>МСМК</t>
  </si>
  <si>
    <r>
      <t xml:space="preserve">ХИНГЕРС-09, </t>
    </r>
    <r>
      <rPr>
        <sz val="10"/>
        <rFont val="Times New Roman"/>
        <family val="1"/>
      </rPr>
      <t xml:space="preserve">мер., рыж., трак., Голкипер, ГЗК Кировская </t>
    </r>
  </si>
  <si>
    <t>009513</t>
  </si>
  <si>
    <t>Бушина Л.</t>
  </si>
  <si>
    <r>
      <t xml:space="preserve">ЦЕЗАРЬ-07 </t>
    </r>
    <r>
      <rPr>
        <sz val="10"/>
        <rFont val="Times New Roman"/>
        <family val="1"/>
      </rPr>
      <t xml:space="preserve">мер., гнед., голл.тепл., Джонсон, Нидерланды </t>
    </r>
  </si>
  <si>
    <t>012370</t>
  </si>
  <si>
    <t>Шалыганова О.</t>
  </si>
  <si>
    <t>КСК "Алин Мак", МО</t>
  </si>
  <si>
    <r>
      <rPr>
        <b/>
        <sz val="10"/>
        <rFont val="Times New Roman"/>
        <family val="1"/>
      </rPr>
      <t>ВИДО</t>
    </r>
    <r>
      <rPr>
        <sz val="10"/>
        <rFont val="Times New Roman"/>
        <family val="1"/>
      </rPr>
      <t xml:space="preserve"> Варвара, 1998</t>
    </r>
  </si>
  <si>
    <t>052798</t>
  </si>
  <si>
    <r>
      <t xml:space="preserve">ФАКТОРС-08, </t>
    </r>
    <r>
      <rPr>
        <sz val="10"/>
        <rFont val="Times New Roman"/>
        <family val="1"/>
      </rPr>
      <t>жер., вор., латв., Фламенко, Латвия</t>
    </r>
  </si>
  <si>
    <t>011904</t>
  </si>
  <si>
    <t>Двукраева И.</t>
  </si>
  <si>
    <r>
      <t xml:space="preserve">НАЗАРОВА </t>
    </r>
    <r>
      <rPr>
        <sz val="10"/>
        <rFont val="Times New Roman"/>
        <family val="1"/>
      </rPr>
      <t>Варвара, 1998</t>
    </r>
  </si>
  <si>
    <r>
      <t>ГОЙЯ ДЕ ЛА КАСТРО-07</t>
    </r>
    <r>
      <rPr>
        <sz val="10"/>
        <rFont val="Times New Roman"/>
        <family val="1"/>
      </rPr>
      <t>, мер., сер., латв., Коралл, Латвия</t>
    </r>
  </si>
  <si>
    <t>017692</t>
  </si>
  <si>
    <r>
      <t>ПИКАЛОВА</t>
    </r>
    <r>
      <rPr>
        <sz val="10"/>
        <rFont val="Times New Roman"/>
        <family val="1"/>
      </rPr>
      <t xml:space="preserve"> Валерия</t>
    </r>
  </si>
  <si>
    <t>064599</t>
  </si>
  <si>
    <r>
      <t>ЖЕНДАРОВА</t>
    </r>
    <r>
      <rPr>
        <sz val="10"/>
        <rFont val="Times New Roman"/>
        <family val="1"/>
      </rPr>
      <t xml:space="preserve"> Ольга</t>
    </r>
  </si>
  <si>
    <t>014572</t>
  </si>
  <si>
    <r>
      <t xml:space="preserve">ДЕРЕВЯШКИНА </t>
    </r>
    <r>
      <rPr>
        <sz val="10"/>
        <rFont val="Times New Roman"/>
        <family val="1"/>
      </rPr>
      <t>Елизавета</t>
    </r>
  </si>
  <si>
    <t>017289</t>
  </si>
  <si>
    <r>
      <t xml:space="preserve">ХОРОВОД-00, </t>
    </r>
    <r>
      <rPr>
        <sz val="10"/>
        <rFont val="Times New Roman"/>
        <family val="1"/>
      </rPr>
      <t xml:space="preserve">мер., гнед., ганн., Ходар, ФХ Маланичевых </t>
    </r>
  </si>
  <si>
    <t>001174</t>
  </si>
  <si>
    <t>Деревяшкина Е.</t>
  </si>
  <si>
    <t>КСК "Престиж", МО</t>
  </si>
  <si>
    <r>
      <t xml:space="preserve">СТЕПАНОВА </t>
    </r>
    <r>
      <rPr>
        <sz val="10"/>
        <rFont val="Times New Roman"/>
        <family val="1"/>
      </rPr>
      <t>Татьяна</t>
    </r>
  </si>
  <si>
    <t>048398</t>
  </si>
  <si>
    <r>
      <t xml:space="preserve">ВИРТУАЛИТИ-07, </t>
    </r>
    <r>
      <rPr>
        <sz val="10"/>
        <rFont val="Times New Roman"/>
        <family val="1"/>
      </rPr>
      <t>мер., гнед., ганн., Вольфрам, к/з Веедерн</t>
    </r>
  </si>
  <si>
    <t>009646</t>
  </si>
  <si>
    <t>Королев В.</t>
  </si>
  <si>
    <t>СШОР по ЛВС, МО</t>
  </si>
  <si>
    <r>
      <t xml:space="preserve">ХАЛИКОВА </t>
    </r>
    <r>
      <rPr>
        <sz val="10"/>
        <rFont val="Times New Roman"/>
        <family val="1"/>
      </rPr>
      <t>Вера</t>
    </r>
  </si>
  <si>
    <t>001882</t>
  </si>
  <si>
    <r>
      <t>ЭМАНДО-09,</t>
    </r>
    <r>
      <rPr>
        <sz val="10"/>
        <rFont val="Times New Roman"/>
        <family val="1"/>
      </rPr>
      <t xml:space="preserve"> мер., т.-гнед., голл.тепл., Делатио, Нидерланды</t>
    </r>
  </si>
  <si>
    <t>014235</t>
  </si>
  <si>
    <t>ПКХ "Премиум", Калужская обл.</t>
  </si>
  <si>
    <r>
      <rPr>
        <b/>
        <sz val="10"/>
        <rFont val="Times New Roman"/>
        <family val="1"/>
      </rPr>
      <t>БОРИСОВА</t>
    </r>
    <r>
      <rPr>
        <sz val="10"/>
        <rFont val="Times New Roman"/>
        <family val="1"/>
      </rPr>
      <t xml:space="preserve"> Ольга</t>
    </r>
  </si>
  <si>
    <t>001677</t>
  </si>
  <si>
    <r>
      <t>ПРИМАВЕРА-08,</t>
    </r>
    <r>
      <rPr>
        <sz val="10"/>
        <rFont val="Times New Roman"/>
        <family val="1"/>
      </rPr>
      <t xml:space="preserve"> коб., гнед., трак., Бодлер, ПФ "Алабай"</t>
    </r>
  </si>
  <si>
    <t>013526</t>
  </si>
  <si>
    <t>Борисова О.</t>
  </si>
  <si>
    <t>КСК "Визави", МО</t>
  </si>
  <si>
    <r>
      <t>ХАЗАРИЯ-08</t>
    </r>
    <r>
      <rPr>
        <sz val="10"/>
        <rFont val="Times New Roman"/>
        <family val="1"/>
      </rPr>
      <t>, коб., т-гнед., РВП, Романтикер, Старожиловский к/з</t>
    </r>
  </si>
  <si>
    <t>008230</t>
  </si>
  <si>
    <r>
      <t>ДИАМАНТ</t>
    </r>
    <r>
      <rPr>
        <sz val="10"/>
        <rFont val="Times New Roman"/>
        <family val="1"/>
      </rPr>
      <t xml:space="preserve"> Ксения</t>
    </r>
  </si>
  <si>
    <t>001875</t>
  </si>
  <si>
    <r>
      <t>ХРОНОГРАФ-05</t>
    </r>
    <r>
      <rPr>
        <sz val="10"/>
        <rFont val="Times New Roman"/>
        <family val="1"/>
      </rPr>
      <t>, мер., гнед., трак., Омуртаг, Старожиловский к/з</t>
    </r>
  </si>
  <si>
    <t>005952</t>
  </si>
  <si>
    <t>Борисов А.</t>
  </si>
  <si>
    <r>
      <t>МОСТОВАЯ</t>
    </r>
    <r>
      <rPr>
        <sz val="10"/>
        <rFont val="Times New Roman"/>
        <family val="1"/>
      </rPr>
      <t xml:space="preserve"> Надежда</t>
    </r>
  </si>
  <si>
    <t>ЦКС "Царская охота", Кемеровская обл.</t>
  </si>
  <si>
    <t>008499</t>
  </si>
  <si>
    <t>Половинкин Е.</t>
  </si>
  <si>
    <r>
      <rPr>
        <b/>
        <sz val="10"/>
        <rFont val="Times New Roman"/>
        <family val="1"/>
      </rPr>
      <t>ГЕРОЛЬД-06</t>
    </r>
    <r>
      <rPr>
        <sz val="10"/>
        <rFont val="Times New Roman"/>
        <family val="1"/>
      </rPr>
      <t>, мер., сер. ганн., Голкипер, ГЗК Кировская</t>
    </r>
  </si>
  <si>
    <t>085400</t>
  </si>
  <si>
    <r>
      <t xml:space="preserve">КАНАТОП-98, </t>
    </r>
    <r>
      <rPr>
        <sz val="10"/>
        <rFont val="Times New Roman"/>
        <family val="1"/>
      </rPr>
      <t>мер., гнед., англо-буд., Каллоген, Россия</t>
    </r>
  </si>
  <si>
    <t>002740</t>
  </si>
  <si>
    <t>Воробьева М.</t>
  </si>
  <si>
    <t>С.Т.О. Российские ипподромы, г.Москва</t>
  </si>
  <si>
    <r>
      <t>САПОЖНИКОВА</t>
    </r>
    <r>
      <rPr>
        <sz val="10"/>
        <rFont val="Times New Roman"/>
        <family val="1"/>
      </rPr>
      <t xml:space="preserve"> Полина, 2000</t>
    </r>
  </si>
  <si>
    <r>
      <t xml:space="preserve">СИДОРОВА </t>
    </r>
    <r>
      <rPr>
        <sz val="10"/>
        <rFont val="Times New Roman"/>
        <family val="1"/>
      </rPr>
      <t>Дарья, 2001</t>
    </r>
  </si>
  <si>
    <t>013915</t>
  </si>
  <si>
    <t>Воробьёва М.</t>
  </si>
  <si>
    <t>006761</t>
  </si>
  <si>
    <r>
      <rPr>
        <b/>
        <sz val="10"/>
        <rFont val="Times New Roman"/>
        <family val="1"/>
      </rPr>
      <t>ПЕТРОЧЕНКО</t>
    </r>
    <r>
      <rPr>
        <sz val="10"/>
        <rFont val="Times New Roman"/>
        <family val="1"/>
      </rPr>
      <t xml:space="preserve"> Галина</t>
    </r>
  </si>
  <si>
    <r>
      <t xml:space="preserve">БАРИН-99 </t>
    </r>
    <r>
      <rPr>
        <sz val="10"/>
        <rFont val="Times New Roman"/>
        <family val="1"/>
      </rPr>
      <t>мер., вор., УВП, Аршин, Украина</t>
    </r>
  </si>
  <si>
    <t>000843</t>
  </si>
  <si>
    <t>062097</t>
  </si>
  <si>
    <t>080402</t>
  </si>
  <si>
    <r>
      <t>НОВОСЁЛОВА</t>
    </r>
    <r>
      <rPr>
        <sz val="10"/>
        <rFont val="Times New Roman"/>
        <family val="1"/>
      </rPr>
      <t xml:space="preserve"> Вероника</t>
    </r>
  </si>
  <si>
    <t>002645</t>
  </si>
  <si>
    <r>
      <t xml:space="preserve">МУХИНА </t>
    </r>
    <r>
      <rPr>
        <sz val="10"/>
        <color indexed="8"/>
        <rFont val="Times New Roman"/>
        <family val="1"/>
      </rPr>
      <t>Мария</t>
    </r>
  </si>
  <si>
    <t>028585</t>
  </si>
  <si>
    <r>
      <rPr>
        <b/>
        <sz val="10"/>
        <rFont val="Times New Roman"/>
        <family val="1"/>
      </rPr>
      <t xml:space="preserve">СЕМЁНОВ </t>
    </r>
    <r>
      <rPr>
        <sz val="10"/>
        <rFont val="Times New Roman"/>
        <family val="1"/>
      </rPr>
      <t>Николай</t>
    </r>
  </si>
  <si>
    <t>002947</t>
  </si>
  <si>
    <t>Соколенко А.</t>
  </si>
  <si>
    <r>
      <t>САПОЖНИКОВА</t>
    </r>
    <r>
      <rPr>
        <sz val="10"/>
        <rFont val="Times New Roman"/>
        <family val="1"/>
      </rPr>
      <t xml:space="preserve"> София, 2009</t>
    </r>
  </si>
  <si>
    <r>
      <t xml:space="preserve">ГРЫМОВА </t>
    </r>
    <r>
      <rPr>
        <sz val="10"/>
        <rFont val="Times New Roman"/>
        <family val="1"/>
      </rPr>
      <t>Александра, 1997</t>
    </r>
  </si>
  <si>
    <r>
      <t xml:space="preserve">НАДЖАРЯН </t>
    </r>
    <r>
      <rPr>
        <sz val="10"/>
        <rFont val="Times New Roman"/>
        <family val="1"/>
      </rPr>
      <t>Роман</t>
    </r>
  </si>
  <si>
    <t>006774</t>
  </si>
  <si>
    <r>
      <t>НИАМЕЙ-05</t>
    </r>
    <r>
      <rPr>
        <sz val="10"/>
        <rFont val="Times New Roman"/>
        <family val="1"/>
      </rPr>
      <t xml:space="preserve">, мер., гнед., ганн., Лабиринт, Беларусь </t>
    </r>
  </si>
  <si>
    <t>008736</t>
  </si>
  <si>
    <t>1 ОПП ГУ МВД России по г. Москве</t>
  </si>
  <si>
    <r>
      <t>МИХЕЕВА</t>
    </r>
    <r>
      <rPr>
        <sz val="10"/>
        <rFont val="Times New Roman"/>
        <family val="1"/>
      </rPr>
      <t xml:space="preserve"> Яна</t>
    </r>
  </si>
  <si>
    <t>031188</t>
  </si>
  <si>
    <t>2</t>
  </si>
  <si>
    <t>013697</t>
  </si>
  <si>
    <t>Анастасьев Е.</t>
  </si>
  <si>
    <t>КСК "Озёрный край", МО</t>
  </si>
  <si>
    <r>
      <t xml:space="preserve">КУПРИНЕЦ </t>
    </r>
    <r>
      <rPr>
        <sz val="10"/>
        <rFont val="Times New Roman"/>
        <family val="1"/>
      </rPr>
      <t>Надежда</t>
    </r>
  </si>
  <si>
    <t>006964</t>
  </si>
  <si>
    <r>
      <t xml:space="preserve">ПРИТТИ ГЁРЛ-05, </t>
    </r>
    <r>
      <rPr>
        <sz val="10"/>
        <rFont val="Times New Roman"/>
        <family val="1"/>
      </rPr>
      <t>коб., сер., трак., Гданьск, Смоденская обл.</t>
    </r>
  </si>
  <si>
    <t>014977</t>
  </si>
  <si>
    <t>Купринец Н.</t>
  </si>
  <si>
    <r>
      <rPr>
        <b/>
        <sz val="10"/>
        <rFont val="Times New Roman"/>
        <family val="1"/>
      </rPr>
      <t>МАФИЯ-12</t>
    </r>
    <r>
      <rPr>
        <sz val="10"/>
        <rFont val="Times New Roman"/>
        <family val="1"/>
      </rPr>
      <t>, коб., т.-гнед., ганн., Фрегат, Омская обл.</t>
    </r>
  </si>
  <si>
    <t>Полозова Н.</t>
  </si>
  <si>
    <r>
      <rPr>
        <b/>
        <sz val="10"/>
        <rFont val="Times New Roman"/>
        <family val="1"/>
      </rPr>
      <t>ХАРЛЕЙ М-05</t>
    </r>
    <r>
      <rPr>
        <sz val="10"/>
        <rFont val="Times New Roman"/>
        <family val="1"/>
      </rPr>
      <t>, мер., рыж., ганн., Ходар, ФХ Маланичевых</t>
    </r>
  </si>
  <si>
    <t>Абдулин М.</t>
  </si>
  <si>
    <r>
      <t xml:space="preserve"> Судьи: Н - Цветаева С.Н.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 xml:space="preserve">С - Гурьянова Г.В.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>В - Ашихмина Е.А.</t>
    </r>
    <r>
      <rPr>
        <sz val="11"/>
        <rFont val="Times New Roman"/>
        <family val="1"/>
      </rPr>
      <t xml:space="preserve"> (ВК, Московская обл.).</t>
    </r>
  </si>
  <si>
    <t>БОЛЬШОЙ ПРИЗ</t>
  </si>
  <si>
    <r>
      <t>РЕБЕККА-13</t>
    </r>
    <r>
      <rPr>
        <sz val="10"/>
        <rFont val="Times New Roman"/>
        <family val="1"/>
      </rPr>
      <t>, коб., вор., фриз., Рейндер 452, Нидерланды</t>
    </r>
  </si>
  <si>
    <t>Шпак С.</t>
  </si>
  <si>
    <t>ВК</t>
  </si>
  <si>
    <r>
      <t xml:space="preserve">КАНАТОП-98, </t>
    </r>
    <r>
      <rPr>
        <sz val="10"/>
        <rFont val="Times New Roman"/>
        <family val="1"/>
      </rPr>
      <t>мер., гнед., буд., Каллоген, к/з им. 1 Конной Армии</t>
    </r>
  </si>
  <si>
    <r>
      <t xml:space="preserve">ВОЛХВ-01, </t>
    </r>
    <r>
      <rPr>
        <sz val="10"/>
        <rFont val="Times New Roman"/>
        <family val="1"/>
      </rPr>
      <t>мер., вор., ганн., Вазензее, к/з Георгенбург</t>
    </r>
  </si>
  <si>
    <r>
      <t>МАЙБАХ-09</t>
    </r>
    <r>
      <rPr>
        <sz val="10"/>
        <rFont val="Times New Roman"/>
        <family val="1"/>
      </rPr>
      <t>, мер., гнед., трак., Хан Батый, КФХ Паллада</t>
    </r>
  </si>
  <si>
    <t>Зачёт для юниоров.</t>
  </si>
  <si>
    <r>
      <t>ВАЛДАЙ-05</t>
    </r>
    <r>
      <rPr>
        <sz val="10"/>
        <rFont val="Times New Roman"/>
        <family val="1"/>
      </rPr>
      <t>, мер., зол.-рыж., буд., Водопад 207, г.Москва</t>
    </r>
  </si>
  <si>
    <r>
      <t>ТЭДДИ-08</t>
    </r>
    <r>
      <rPr>
        <sz val="10"/>
        <rFont val="Times New Roman"/>
        <family val="1"/>
      </rPr>
      <t>, мер., гнед., полукр., неизв., Смоленская обл.</t>
    </r>
  </si>
  <si>
    <t>искл.</t>
  </si>
  <si>
    <t>Рысь</t>
  </si>
  <si>
    <t>Шаг</t>
  </si>
  <si>
    <t>Галоп</t>
  </si>
  <si>
    <t>Подчинение</t>
  </si>
  <si>
    <t>Общее впечатление</t>
  </si>
  <si>
    <t>Кол.ош.</t>
  </si>
  <si>
    <t>ПРЕДВАРИТЕЛЬНАЯ ЕЗДА ДЛЯ 5-ЛЕТНИХ ЛОШАДЕЙ</t>
  </si>
  <si>
    <r>
      <rPr>
        <b/>
        <sz val="11"/>
        <rFont val="Times New Roman"/>
        <family val="1"/>
      </rPr>
      <t xml:space="preserve"> Судьи: С - Цветаева С.Н.</t>
    </r>
    <r>
      <rPr>
        <sz val="11"/>
        <rFont val="Times New Roman"/>
        <family val="1"/>
      </rPr>
      <t xml:space="preserve"> (ВК, Московская обл.),</t>
    </r>
    <r>
      <rPr>
        <b/>
        <sz val="11"/>
        <rFont val="Times New Roman"/>
        <family val="1"/>
      </rPr>
      <t xml:space="preserve"> Гурьянова Г.В.</t>
    </r>
    <r>
      <rPr>
        <sz val="11"/>
        <rFont val="Times New Roman"/>
        <family val="1"/>
      </rPr>
      <t xml:space="preserve"> (ВК, Московская обл.), </t>
    </r>
    <r>
      <rPr>
        <b/>
        <sz val="11"/>
        <rFont val="Times New Roman"/>
        <family val="1"/>
      </rPr>
      <t>Ашихмина Е.А.</t>
    </r>
    <r>
      <rPr>
        <sz val="11"/>
        <rFont val="Times New Roman"/>
        <family val="1"/>
      </rPr>
      <t xml:space="preserve"> (ВК, Московская обл.).</t>
    </r>
  </si>
  <si>
    <r>
      <t xml:space="preserve"> Судьи: Н - Ашихмина Е.А.</t>
    </r>
    <r>
      <rPr>
        <sz val="11"/>
        <rFont val="Times New Roman"/>
        <family val="1"/>
      </rPr>
      <t xml:space="preserve"> (ВК, Московская обл.), </t>
    </r>
    <r>
      <rPr>
        <b/>
        <sz val="11"/>
        <rFont val="Times New Roman"/>
        <family val="1"/>
      </rPr>
      <t xml:space="preserve">С - Цветаева С.Н.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 xml:space="preserve">В - Гурьянова Г.В. </t>
    </r>
    <r>
      <rPr>
        <sz val="11"/>
        <rFont val="Times New Roman"/>
        <family val="1"/>
      </rPr>
      <t>(ВК, Московская обл.).</t>
    </r>
  </si>
  <si>
    <r>
      <t xml:space="preserve">ВИКИНГ-00, </t>
    </r>
    <r>
      <rPr>
        <sz val="10"/>
        <rFont val="Times New Roman"/>
        <family val="1"/>
      </rPr>
      <t>мер., бул., полукр., Курган, Калининградская обл</t>
    </r>
  </si>
  <si>
    <r>
      <t>ГРАНД ПРИОР-10</t>
    </r>
    <r>
      <rPr>
        <sz val="10"/>
        <rFont val="Times New Roman"/>
        <family val="1"/>
      </rPr>
      <t>, жер., рыж., голш., Аристей., МО</t>
    </r>
  </si>
  <si>
    <t>Зачёт для детей.</t>
  </si>
  <si>
    <t>Зачёты: для всадников на лошадях 4-5 лет, детей.</t>
  </si>
  <si>
    <t>ПРЕДВАРИТЕЛЬНЫЙ ПРИЗ А. ДЕТИ</t>
  </si>
  <si>
    <r>
      <t xml:space="preserve"> Судьи: Н -  Гурьянова Г.В. </t>
    </r>
    <r>
      <rPr>
        <sz val="11"/>
        <rFont val="Times New Roman"/>
        <family val="1"/>
      </rPr>
      <t>(ВК, Московская обл.),</t>
    </r>
    <r>
      <rPr>
        <b/>
        <sz val="11"/>
        <rFont val="Times New Roman"/>
        <family val="1"/>
      </rPr>
      <t xml:space="preserve"> С - Ашихмина Е.А.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 xml:space="preserve">В - Цветаева С.Н. </t>
    </r>
    <r>
      <rPr>
        <sz val="11"/>
        <rFont val="Times New Roman"/>
        <family val="1"/>
      </rPr>
      <t>(ВК, Московская обл.).</t>
    </r>
  </si>
  <si>
    <t>на оформ.</t>
  </si>
  <si>
    <t>Зачёты: для детей, общий.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</si>
</sst>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SFr.&quot;;\-#,##0\ &quot;SFr.&quot;"/>
    <numFmt numFmtId="189" formatCode="#,##0\ &quot;SFr.&quot;;[Red]\-#,##0\ &quot;SFr.&quot;"/>
    <numFmt numFmtId="190" formatCode="#,##0.00\ &quot;SFr.&quot;;\-#,##0.00\ &quot;SFr.&quot;"/>
    <numFmt numFmtId="191" formatCode="#,##0.00\ &quot;SFr.&quot;;[Red]\-#,##0.00\ &quot;SFr.&quot;"/>
    <numFmt numFmtId="192" formatCode="_-* #,##0\ &quot;SFr.&quot;_-;\-* #,##0\ &quot;SFr.&quot;_-;_-* &quot;-&quot;\ &quot;SFr.&quot;_-;_-@_-"/>
    <numFmt numFmtId="193" formatCode="_-* #,##0\ _S_F_r_._-;\-* #,##0\ _S_F_r_._-;_-* &quot;-&quot;\ _S_F_r_._-;_-@_-"/>
    <numFmt numFmtId="194" formatCode="_-* #,##0.00\ &quot;SFr.&quot;_-;\-* #,##0.00\ &quot;SFr.&quot;_-;_-* &quot;-&quot;??\ &quot;SFr.&quot;_-;_-@_-"/>
    <numFmt numFmtId="195" formatCode="_-* #,##0.00\ _S_F_r_._-;\-* #,##0.00\ _S_F_r_._-;_-* &quot;-&quot;??\ _S_F_r_._-;_-@_-"/>
    <numFmt numFmtId="196" formatCode="0.0%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%"/>
    <numFmt numFmtId="203" formatCode="0.000"/>
    <numFmt numFmtId="204" formatCode="[$-F400]h:mm:ss\ AM/PM"/>
    <numFmt numFmtId="205" formatCode="h:mm;@"/>
    <numFmt numFmtId="206" formatCode="#,##0_ ;[Red]\-#,##0\ "/>
    <numFmt numFmtId="207" formatCode="000000"/>
  </numFmts>
  <fonts count="57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0"/>
      <name val="Arial Cyr"/>
      <family val="2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2"/>
      <name val="Verdana"/>
      <family val="2"/>
    </font>
    <font>
      <i/>
      <sz val="12"/>
      <name val="Arial"/>
      <family val="2"/>
    </font>
    <font>
      <i/>
      <sz val="11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77">
      <alignment/>
      <protection/>
    </xf>
    <xf numFmtId="0" fontId="0" fillId="0" borderId="0" xfId="77" applyAlignment="1">
      <alignment wrapText="1"/>
      <protection/>
    </xf>
    <xf numFmtId="0" fontId="3" fillId="0" borderId="0" xfId="77" applyFont="1" applyBorder="1" applyAlignment="1">
      <alignment horizontal="left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0" xfId="77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54" applyFont="1" applyAlignment="1">
      <alignment/>
      <protection/>
    </xf>
    <xf numFmtId="0" fontId="9" fillId="0" borderId="0" xfId="0" applyFont="1" applyAlignment="1">
      <alignment/>
    </xf>
    <xf numFmtId="0" fontId="9" fillId="0" borderId="0" xfId="77" applyFont="1" applyAlignment="1">
      <alignment/>
      <protection/>
    </xf>
    <xf numFmtId="0" fontId="9" fillId="0" borderId="0" xfId="77" applyFont="1" applyAlignment="1">
      <alignment wrapText="1"/>
      <protection/>
    </xf>
    <xf numFmtId="0" fontId="9" fillId="0" borderId="0" xfId="77" applyFont="1" applyBorder="1" applyAlignment="1">
      <alignment horizontal="left"/>
      <protection/>
    </xf>
    <xf numFmtId="0" fontId="8" fillId="0" borderId="0" xfId="77" applyFont="1" applyAlignment="1">
      <alignment horizontal="left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8" fillId="0" borderId="0" xfId="77" applyFont="1" applyAlignment="1">
      <alignment/>
      <protection/>
    </xf>
    <xf numFmtId="0" fontId="3" fillId="0" borderId="0" xfId="77" applyFont="1" applyAlignment="1">
      <alignment/>
      <protection/>
    </xf>
    <xf numFmtId="0" fontId="8" fillId="0" borderId="10" xfId="77" applyFont="1" applyBorder="1" applyAlignment="1">
      <alignment horizontal="center" vertical="center" textRotation="90"/>
      <protection/>
    </xf>
    <xf numFmtId="0" fontId="8" fillId="0" borderId="10" xfId="77" applyFont="1" applyBorder="1" applyAlignment="1">
      <alignment horizontal="center" vertical="center"/>
      <protection/>
    </xf>
    <xf numFmtId="0" fontId="4" fillId="0" borderId="0" xfId="77" applyFont="1" applyBorder="1" applyAlignment="1">
      <alignment horizontal="center" vertical="center"/>
      <protection/>
    </xf>
    <xf numFmtId="0" fontId="4" fillId="0" borderId="0" xfId="77" applyNumberFormat="1" applyFont="1" applyBorder="1" applyAlignment="1">
      <alignment horizontal="center" vertical="center"/>
      <protection/>
    </xf>
    <xf numFmtId="203" fontId="4" fillId="0" borderId="0" xfId="77" applyNumberFormat="1" applyFont="1" applyBorder="1" applyAlignment="1">
      <alignment horizontal="center" vertical="center"/>
      <protection/>
    </xf>
    <xf numFmtId="203" fontId="5" fillId="0" borderId="0" xfId="77" applyNumberFormat="1" applyFont="1" applyBorder="1" applyAlignment="1">
      <alignment horizontal="center" vertical="center"/>
      <protection/>
    </xf>
    <xf numFmtId="0" fontId="1" fillId="0" borderId="0" xfId="77" applyFont="1">
      <alignment/>
      <protection/>
    </xf>
    <xf numFmtId="0" fontId="5" fillId="0" borderId="0" xfId="11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111" applyFont="1" applyFill="1" applyBorder="1" applyAlignment="1" applyProtection="1">
      <alignment horizontal="center" vertical="center" wrapText="1"/>
      <protection locked="0"/>
    </xf>
    <xf numFmtId="0" fontId="0" fillId="0" borderId="0" xfId="77" applyBorder="1" applyAlignment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11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10" fillId="0" borderId="10" xfId="109" applyNumberFormat="1" applyFont="1" applyFill="1" applyBorder="1" applyAlignment="1">
      <alignment horizontal="center" vertical="center" wrapText="1"/>
      <protection/>
    </xf>
    <xf numFmtId="0" fontId="5" fillId="0" borderId="10" xfId="106" applyFont="1" applyFill="1" applyBorder="1" applyAlignment="1">
      <alignment horizontal="left" vertical="center" wrapText="1"/>
      <protection/>
    </xf>
    <xf numFmtId="0" fontId="4" fillId="0" borderId="10" xfId="109" applyFont="1" applyFill="1" applyBorder="1" applyAlignment="1">
      <alignment horizontal="center" vertical="center" wrapText="1"/>
      <protection/>
    </xf>
    <xf numFmtId="49" fontId="10" fillId="0" borderId="10" xfId="119" applyNumberFormat="1" applyFont="1" applyFill="1" applyBorder="1" applyAlignment="1">
      <alignment horizontal="center" vertical="center" wrapText="1"/>
      <protection/>
    </xf>
    <xf numFmtId="0" fontId="5" fillId="0" borderId="10" xfId="105" applyFont="1" applyFill="1" applyBorder="1" applyAlignment="1">
      <alignment horizontal="left" vertical="center" wrapText="1"/>
      <protection/>
    </xf>
    <xf numFmtId="0" fontId="5" fillId="0" borderId="10" xfId="123" applyFont="1" applyFill="1" applyBorder="1" applyAlignment="1">
      <alignment horizontal="left" vertical="center" wrapText="1"/>
      <protection/>
    </xf>
    <xf numFmtId="49" fontId="10" fillId="0" borderId="10" xfId="76" applyNumberFormat="1" applyFont="1" applyFill="1" applyBorder="1" applyAlignment="1">
      <alignment horizontal="center" vertical="center" wrapText="1"/>
      <protection/>
    </xf>
    <xf numFmtId="0" fontId="10" fillId="0" borderId="10" xfId="119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 applyProtection="1">
      <alignment horizontal="left" vertical="center" wrapText="1"/>
      <protection locked="0"/>
    </xf>
    <xf numFmtId="0" fontId="4" fillId="0" borderId="10" xfId="65" applyFont="1" applyFill="1" applyBorder="1" applyAlignment="1" applyProtection="1">
      <alignment horizontal="center" vertical="center" wrapText="1"/>
      <protection locked="0"/>
    </xf>
    <xf numFmtId="0" fontId="5" fillId="0" borderId="10" xfId="65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76" applyNumberFormat="1" applyFont="1" applyFill="1" applyBorder="1" applyAlignment="1">
      <alignment horizontal="center" vertical="center" wrapText="1"/>
      <protection/>
    </xf>
    <xf numFmtId="49" fontId="4" fillId="0" borderId="10" xfId="78" applyNumberFormat="1" applyFont="1" applyFill="1" applyBorder="1" applyAlignment="1">
      <alignment horizontal="center" vertical="center"/>
      <protection/>
    </xf>
    <xf numFmtId="0" fontId="4" fillId="0" borderId="10" xfId="108" applyFont="1" applyFill="1" applyBorder="1" applyAlignment="1">
      <alignment horizontal="center" vertical="center" wrapText="1"/>
      <protection/>
    </xf>
    <xf numFmtId="49" fontId="10" fillId="0" borderId="11" xfId="56" applyNumberFormat="1" applyFont="1" applyFill="1" applyBorder="1" applyAlignment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0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 applyProtection="1">
      <alignment horizontal="left" vertical="center" wrapText="1"/>
      <protection locked="0"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49" fontId="10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110" applyNumberFormat="1" applyFont="1" applyFill="1" applyBorder="1" applyAlignment="1">
      <alignment horizontal="center" vertical="center"/>
      <protection/>
    </xf>
    <xf numFmtId="197" fontId="4" fillId="0" borderId="10" xfId="0" applyNumberFormat="1" applyFont="1" applyFill="1" applyBorder="1" applyAlignment="1">
      <alignment horizontal="center" vertical="center"/>
    </xf>
    <xf numFmtId="0" fontId="4" fillId="0" borderId="0" xfId="109" applyFont="1" applyFill="1" applyBorder="1" applyAlignment="1">
      <alignment horizontal="center" vertical="center" wrapText="1"/>
      <protection/>
    </xf>
    <xf numFmtId="0" fontId="5" fillId="0" borderId="0" xfId="105" applyFont="1" applyFill="1" applyBorder="1" applyAlignment="1">
      <alignment horizontal="left" vertical="center" wrapText="1"/>
      <protection/>
    </xf>
    <xf numFmtId="49" fontId="4" fillId="0" borderId="0" xfId="105" applyNumberFormat="1" applyFont="1" applyFill="1" applyBorder="1" applyAlignment="1">
      <alignment horizontal="center" vertical="center" wrapText="1"/>
      <protection/>
    </xf>
    <xf numFmtId="0" fontId="5" fillId="0" borderId="0" xfId="120" applyFont="1" applyFill="1" applyBorder="1" applyAlignment="1">
      <alignment vertical="center" wrapText="1"/>
      <protection/>
    </xf>
    <xf numFmtId="49" fontId="10" fillId="0" borderId="0" xfId="120" applyNumberFormat="1" applyFont="1" applyFill="1" applyBorder="1" applyAlignment="1">
      <alignment horizontal="center" vertical="center" wrapText="1"/>
      <protection/>
    </xf>
    <xf numFmtId="0" fontId="10" fillId="0" borderId="0" xfId="120" applyFont="1" applyFill="1" applyBorder="1" applyAlignment="1">
      <alignment horizontal="center" vertical="center"/>
      <protection/>
    </xf>
    <xf numFmtId="0" fontId="11" fillId="0" borderId="0" xfId="106" applyFont="1" applyFill="1" applyBorder="1" applyAlignment="1">
      <alignment horizontal="center" vertical="center" wrapText="1"/>
      <protection/>
    </xf>
    <xf numFmtId="197" fontId="4" fillId="0" borderId="0" xfId="77" applyNumberFormat="1" applyFont="1" applyBorder="1" applyAlignment="1">
      <alignment horizontal="center" vertical="center"/>
      <protection/>
    </xf>
    <xf numFmtId="0" fontId="5" fillId="0" borderId="10" xfId="108" applyFont="1" applyFill="1" applyBorder="1" applyAlignment="1">
      <alignment horizontal="left" vertical="center" wrapText="1"/>
      <protection/>
    </xf>
    <xf numFmtId="49" fontId="10" fillId="0" borderId="10" xfId="108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 applyProtection="1">
      <alignment horizontal="center" vertical="center" wrapText="1"/>
      <protection locked="0"/>
    </xf>
    <xf numFmtId="0" fontId="9" fillId="0" borderId="0" xfId="77" applyFont="1" applyFill="1" applyAlignment="1">
      <alignment wrapText="1"/>
      <protection/>
    </xf>
    <xf numFmtId="0" fontId="9" fillId="0" borderId="0" xfId="77" applyFont="1" applyFill="1" applyBorder="1" applyAlignment="1">
      <alignment horizontal="left"/>
      <protection/>
    </xf>
    <xf numFmtId="0" fontId="8" fillId="0" borderId="0" xfId="77" applyFont="1" applyFill="1" applyAlignment="1">
      <alignment horizontal="left"/>
      <protection/>
    </xf>
    <xf numFmtId="0" fontId="5" fillId="0" borderId="10" xfId="122" applyFont="1" applyFill="1" applyBorder="1" applyAlignment="1">
      <alignment horizontal="left" vertical="center" wrapText="1"/>
      <protection/>
    </xf>
    <xf numFmtId="197" fontId="4" fillId="0" borderId="12" xfId="0" applyNumberFormat="1" applyFont="1" applyFill="1" applyBorder="1" applyAlignment="1">
      <alignment horizontal="center" vertical="center"/>
    </xf>
    <xf numFmtId="0" fontId="4" fillId="0" borderId="11" xfId="109" applyFont="1" applyFill="1" applyBorder="1" applyAlignment="1">
      <alignment horizontal="center" vertical="center" wrapText="1"/>
      <protection/>
    </xf>
    <xf numFmtId="0" fontId="55" fillId="0" borderId="10" xfId="57" applyFont="1" applyFill="1" applyBorder="1" applyAlignment="1" applyProtection="1">
      <alignment horizontal="center" vertical="center" wrapText="1"/>
      <protection locked="0"/>
    </xf>
    <xf numFmtId="49" fontId="10" fillId="0" borderId="11" xfId="108" applyNumberFormat="1" applyFont="1" applyFill="1" applyBorder="1" applyAlignment="1">
      <alignment horizontal="center" vertical="center" wrapText="1"/>
      <protection/>
    </xf>
    <xf numFmtId="49" fontId="4" fillId="0" borderId="11" xfId="115" applyNumberFormat="1" applyFont="1" applyFill="1" applyBorder="1" applyAlignment="1">
      <alignment horizontal="center" vertical="center" wrapText="1"/>
      <protection/>
    </xf>
    <xf numFmtId="0" fontId="5" fillId="0" borderId="10" xfId="116" applyFont="1" applyFill="1" applyBorder="1" applyAlignment="1">
      <alignment horizontal="left" vertical="center" wrapText="1"/>
      <protection/>
    </xf>
    <xf numFmtId="0" fontId="4" fillId="0" borderId="10" xfId="116" applyFont="1" applyFill="1" applyBorder="1" applyAlignment="1">
      <alignment horizontal="center" vertical="center" wrapText="1"/>
      <protection/>
    </xf>
    <xf numFmtId="0" fontId="10" fillId="0" borderId="10" xfId="120" applyFont="1" applyFill="1" applyBorder="1" applyAlignment="1">
      <alignment horizontal="center" vertical="center"/>
      <protection/>
    </xf>
    <xf numFmtId="0" fontId="10" fillId="0" borderId="10" xfId="106" applyFont="1" applyFill="1" applyBorder="1" applyAlignment="1">
      <alignment horizontal="center" vertical="center" wrapText="1"/>
      <protection/>
    </xf>
    <xf numFmtId="0" fontId="5" fillId="0" borderId="11" xfId="122" applyFont="1" applyFill="1" applyBorder="1" applyAlignment="1">
      <alignment horizontal="left" vertical="center" wrapText="1"/>
      <protection/>
    </xf>
    <xf numFmtId="49" fontId="10" fillId="0" borderId="10" xfId="120" applyNumberFormat="1" applyFont="1" applyFill="1" applyBorder="1" applyAlignment="1">
      <alignment horizontal="center" vertical="center" wrapText="1"/>
      <protection/>
    </xf>
    <xf numFmtId="0" fontId="10" fillId="0" borderId="11" xfId="122" applyFont="1" applyFill="1" applyBorder="1" applyAlignment="1">
      <alignment horizontal="center" vertical="center" wrapText="1"/>
      <protection/>
    </xf>
    <xf numFmtId="0" fontId="4" fillId="0" borderId="10" xfId="106" applyFont="1" applyFill="1" applyBorder="1" applyAlignment="1">
      <alignment horizontal="center" vertical="center" wrapText="1"/>
      <protection/>
    </xf>
    <xf numFmtId="0" fontId="56" fillId="0" borderId="10" xfId="85" applyFont="1" applyFill="1" applyBorder="1" applyAlignment="1">
      <alignment horizontal="center" vertical="center" wrapText="1"/>
      <protection/>
    </xf>
    <xf numFmtId="0" fontId="4" fillId="0" borderId="11" xfId="106" applyFont="1" applyFill="1" applyBorder="1" applyAlignment="1">
      <alignment horizontal="center" vertical="center" wrapText="1"/>
      <protection/>
    </xf>
    <xf numFmtId="49" fontId="10" fillId="0" borderId="11" xfId="109" applyNumberFormat="1" applyFont="1" applyFill="1" applyBorder="1" applyAlignment="1">
      <alignment horizontal="center" vertical="center" wrapText="1"/>
      <protection/>
    </xf>
    <xf numFmtId="49" fontId="10" fillId="0" borderId="11" xfId="11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4" fillId="0" borderId="10" xfId="114" applyFont="1" applyFill="1" applyBorder="1" applyAlignment="1" applyProtection="1">
      <alignment horizontal="center" vertical="center" wrapText="1"/>
      <protection locked="0"/>
    </xf>
    <xf numFmtId="0" fontId="4" fillId="0" borderId="10" xfId="115" applyFont="1" applyFill="1" applyBorder="1" applyAlignment="1">
      <alignment horizontal="center" vertical="center" wrapText="1"/>
      <protection/>
    </xf>
    <xf numFmtId="0" fontId="5" fillId="0" borderId="10" xfId="115" applyFont="1" applyFill="1" applyBorder="1" applyAlignment="1">
      <alignment horizontal="left" vertical="center" wrapText="1"/>
      <protection/>
    </xf>
    <xf numFmtId="0" fontId="5" fillId="0" borderId="10" xfId="120" applyFont="1" applyFill="1" applyBorder="1" applyAlignment="1">
      <alignment vertical="center" wrapText="1"/>
      <protection/>
    </xf>
    <xf numFmtId="0" fontId="8" fillId="0" borderId="13" xfId="77" applyFont="1" applyBorder="1" applyAlignment="1">
      <alignment horizontal="center" vertical="center" textRotation="90"/>
      <protection/>
    </xf>
    <xf numFmtId="49" fontId="10" fillId="0" borderId="10" xfId="78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top"/>
    </xf>
    <xf numFmtId="49" fontId="10" fillId="0" borderId="10" xfId="122" applyNumberFormat="1" applyFont="1" applyFill="1" applyBorder="1" applyAlignment="1">
      <alignment horizontal="center" vertical="center" wrapText="1"/>
      <protection/>
    </xf>
    <xf numFmtId="0" fontId="10" fillId="0" borderId="10" xfId="122" applyFont="1" applyFill="1" applyBorder="1" applyAlignment="1">
      <alignment horizontal="center" vertical="center" wrapText="1"/>
      <protection/>
    </xf>
    <xf numFmtId="0" fontId="4" fillId="0" borderId="10" xfId="122" applyFont="1" applyFill="1" applyBorder="1" applyAlignment="1">
      <alignment horizontal="center" vertical="center" wrapText="1"/>
      <protection/>
    </xf>
    <xf numFmtId="0" fontId="4" fillId="0" borderId="10" xfId="122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115" applyNumberFormat="1" applyFont="1" applyFill="1" applyBorder="1" applyAlignment="1">
      <alignment horizontal="center" vertical="center" wrapText="1"/>
      <protection/>
    </xf>
    <xf numFmtId="49" fontId="10" fillId="0" borderId="10" xfId="116" applyNumberFormat="1" applyFont="1" applyFill="1" applyBorder="1" applyAlignment="1">
      <alignment horizontal="center" vertical="center" wrapText="1"/>
      <protection/>
    </xf>
    <xf numFmtId="0" fontId="5" fillId="0" borderId="11" xfId="106" applyFont="1" applyFill="1" applyBorder="1" applyAlignment="1">
      <alignment horizontal="left" vertical="center" wrapText="1"/>
      <protection/>
    </xf>
    <xf numFmtId="0" fontId="10" fillId="0" borderId="10" xfId="119" applyFont="1" applyFill="1" applyBorder="1" applyAlignment="1">
      <alignment horizontal="center" vertical="center"/>
      <protection/>
    </xf>
    <xf numFmtId="0" fontId="4" fillId="0" borderId="11" xfId="122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0" xfId="121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5" fillId="0" borderId="10" xfId="119" applyFont="1" applyFill="1" applyBorder="1" applyAlignment="1">
      <alignment vertical="center" wrapText="1"/>
      <protection/>
    </xf>
    <xf numFmtId="0" fontId="5" fillId="0" borderId="10" xfId="109" applyFont="1" applyFill="1" applyBorder="1" applyAlignment="1">
      <alignment horizontal="left" vertical="center" wrapText="1"/>
      <protection/>
    </xf>
    <xf numFmtId="0" fontId="10" fillId="0" borderId="11" xfId="118" applyFont="1" applyFill="1" applyBorder="1" applyAlignment="1" applyProtection="1">
      <alignment horizontal="center" vertical="center" wrapText="1"/>
      <protection locked="0"/>
    </xf>
    <xf numFmtId="0" fontId="10" fillId="0" borderId="11" xfId="78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03" fontId="4" fillId="0" borderId="12" xfId="77" applyNumberFormat="1" applyFont="1" applyFill="1" applyBorder="1" applyAlignment="1">
      <alignment horizontal="center" vertical="center"/>
      <protection/>
    </xf>
    <xf numFmtId="203" fontId="5" fillId="0" borderId="12" xfId="77" applyNumberFormat="1" applyFont="1" applyFill="1" applyBorder="1" applyAlignment="1">
      <alignment horizontal="center" vertical="center"/>
      <protection/>
    </xf>
    <xf numFmtId="49" fontId="10" fillId="0" borderId="11" xfId="122" applyNumberFormat="1" applyFont="1" applyFill="1" applyBorder="1" applyAlignment="1">
      <alignment horizontal="center" vertical="center" wrapText="1"/>
      <protection/>
    </xf>
    <xf numFmtId="49" fontId="56" fillId="0" borderId="10" xfId="11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13" applyFont="1" applyFill="1" applyBorder="1" applyAlignment="1" applyProtection="1">
      <alignment vertical="center" wrapText="1"/>
      <protection locked="0"/>
    </xf>
    <xf numFmtId="0" fontId="5" fillId="0" borderId="11" xfId="108" applyFont="1" applyFill="1" applyBorder="1" applyAlignment="1">
      <alignment horizontal="left" vertical="center" wrapText="1"/>
      <protection/>
    </xf>
    <xf numFmtId="0" fontId="5" fillId="0" borderId="10" xfId="78" applyFont="1" applyFill="1" applyBorder="1" applyAlignment="1">
      <alignment vertical="center" wrapText="1"/>
      <protection/>
    </xf>
    <xf numFmtId="49" fontId="10" fillId="0" borderId="11" xfId="115" applyNumberFormat="1" applyFont="1" applyFill="1" applyBorder="1" applyAlignment="1">
      <alignment horizontal="center" vertical="center" wrapText="1"/>
      <protection/>
    </xf>
    <xf numFmtId="0" fontId="4" fillId="0" borderId="11" xfId="115" applyFont="1" applyFill="1" applyBorder="1" applyAlignment="1">
      <alignment horizontal="center" vertical="center" wrapText="1"/>
      <protection/>
    </xf>
    <xf numFmtId="0" fontId="5" fillId="0" borderId="10" xfId="117" applyFont="1" applyFill="1" applyBorder="1" applyAlignment="1">
      <alignment horizontal="left" vertical="center" wrapText="1"/>
      <protection/>
    </xf>
    <xf numFmtId="0" fontId="5" fillId="0" borderId="10" xfId="107" applyFont="1" applyFill="1" applyBorder="1" applyAlignment="1">
      <alignment horizontal="left" vertical="center" wrapText="1"/>
      <protection/>
    </xf>
    <xf numFmtId="49" fontId="10" fillId="0" borderId="10" xfId="107" applyNumberFormat="1" applyFont="1" applyFill="1" applyBorder="1" applyAlignment="1">
      <alignment horizontal="center" vertical="center" wrapText="1"/>
      <protection/>
    </xf>
    <xf numFmtId="49" fontId="10" fillId="0" borderId="10" xfId="78" applyNumberFormat="1" applyFont="1" applyFill="1" applyBorder="1" applyAlignment="1">
      <alignment horizontal="center" vertical="center" wrapText="1"/>
      <protection/>
    </xf>
    <xf numFmtId="0" fontId="4" fillId="0" borderId="10" xfId="77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93" applyFont="1" applyFill="1" applyBorder="1" applyAlignment="1">
      <alignment vertical="center" wrapText="1"/>
      <protection/>
    </xf>
    <xf numFmtId="0" fontId="4" fillId="0" borderId="14" xfId="87" applyFont="1" applyFill="1" applyBorder="1" applyAlignment="1">
      <alignment horizontal="center" vertical="center"/>
      <protection/>
    </xf>
    <xf numFmtId="0" fontId="8" fillId="0" borderId="0" xfId="77" applyFont="1" applyFill="1" applyAlignment="1">
      <alignment/>
      <protection/>
    </xf>
    <xf numFmtId="0" fontId="0" fillId="0" borderId="0" xfId="77" applyFill="1">
      <alignment/>
      <protection/>
    </xf>
    <xf numFmtId="0" fontId="0" fillId="0" borderId="0" xfId="77" applyFill="1" applyAlignment="1">
      <alignment wrapText="1"/>
      <protection/>
    </xf>
    <xf numFmtId="0" fontId="16" fillId="0" borderId="10" xfId="106" applyFont="1" applyFill="1" applyBorder="1" applyAlignment="1">
      <alignment horizontal="left" vertical="center" wrapText="1"/>
      <protection/>
    </xf>
    <xf numFmtId="49" fontId="10" fillId="0" borderId="10" xfId="117" applyNumberFormat="1" applyFont="1" applyFill="1" applyBorder="1" applyAlignment="1">
      <alignment horizontal="center" vertical="center" wrapText="1"/>
      <protection/>
    </xf>
    <xf numFmtId="0" fontId="10" fillId="0" borderId="10" xfId="78" applyFont="1" applyFill="1" applyBorder="1" applyAlignment="1">
      <alignment horizontal="center" vertical="center"/>
      <protection/>
    </xf>
    <xf numFmtId="0" fontId="10" fillId="0" borderId="10" xfId="10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 applyProtection="1">
      <alignment horizontal="center" vertical="center" wrapText="1"/>
      <protection locked="0"/>
    </xf>
    <xf numFmtId="49" fontId="56" fillId="0" borderId="10" xfId="119" applyNumberFormat="1" applyFont="1" applyFill="1" applyBorder="1" applyAlignment="1">
      <alignment horizontal="center" vertical="center" wrapText="1"/>
      <protection/>
    </xf>
    <xf numFmtId="0" fontId="5" fillId="0" borderId="11" xfId="120" applyFont="1" applyFill="1" applyBorder="1" applyAlignment="1">
      <alignment vertical="center" wrapText="1"/>
      <protection/>
    </xf>
    <xf numFmtId="49" fontId="10" fillId="0" borderId="11" xfId="120" applyNumberFormat="1" applyFont="1" applyFill="1" applyBorder="1" applyAlignment="1">
      <alignment horizontal="center" vertical="center" wrapText="1"/>
      <protection/>
    </xf>
    <xf numFmtId="197" fontId="4" fillId="0" borderId="10" xfId="77" applyNumberFormat="1" applyFont="1" applyFill="1" applyBorder="1" applyAlignment="1">
      <alignment horizontal="center" vertical="center"/>
      <protection/>
    </xf>
    <xf numFmtId="203" fontId="4" fillId="0" borderId="10" xfId="77" applyNumberFormat="1" applyFont="1" applyFill="1" applyBorder="1" applyAlignment="1">
      <alignment horizontal="center" vertical="center"/>
      <protection/>
    </xf>
    <xf numFmtId="0" fontId="4" fillId="0" borderId="10" xfId="77" applyNumberFormat="1" applyFont="1" applyFill="1" applyBorder="1" applyAlignment="1">
      <alignment horizontal="center" vertical="center"/>
      <protection/>
    </xf>
    <xf numFmtId="203" fontId="5" fillId="0" borderId="10" xfId="77" applyNumberFormat="1" applyFont="1" applyFill="1" applyBorder="1" applyAlignment="1">
      <alignment horizontal="center" vertical="center"/>
      <protection/>
    </xf>
    <xf numFmtId="0" fontId="5" fillId="0" borderId="10" xfId="7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97" fontId="4" fillId="0" borderId="15" xfId="77" applyNumberFormat="1" applyFont="1" applyFill="1" applyBorder="1" applyAlignment="1">
      <alignment horizontal="center" vertical="center"/>
      <protection/>
    </xf>
    <xf numFmtId="203" fontId="4" fillId="0" borderId="15" xfId="77" applyNumberFormat="1" applyFont="1" applyFill="1" applyBorder="1" applyAlignment="1">
      <alignment horizontal="center" vertical="center"/>
      <protection/>
    </xf>
    <xf numFmtId="0" fontId="4" fillId="0" borderId="15" xfId="77" applyFont="1" applyFill="1" applyBorder="1" applyAlignment="1">
      <alignment horizontal="center" vertical="center"/>
      <protection/>
    </xf>
    <xf numFmtId="203" fontId="5" fillId="0" borderId="15" xfId="77" applyNumberFormat="1" applyFont="1" applyFill="1" applyBorder="1" applyAlignment="1">
      <alignment horizontal="center" vertical="center"/>
      <protection/>
    </xf>
    <xf numFmtId="197" fontId="4" fillId="0" borderId="12" xfId="77" applyNumberFormat="1" applyFont="1" applyFill="1" applyBorder="1" applyAlignment="1">
      <alignment horizontal="center" vertical="center"/>
      <protection/>
    </xf>
    <xf numFmtId="0" fontId="4" fillId="0" borderId="12" xfId="77" applyNumberFormat="1" applyFont="1" applyFill="1" applyBorder="1" applyAlignment="1">
      <alignment horizontal="center" vertical="center"/>
      <protection/>
    </xf>
    <xf numFmtId="0" fontId="4" fillId="0" borderId="12" xfId="77" applyFont="1" applyFill="1" applyBorder="1" applyAlignment="1">
      <alignment horizontal="center" vertical="center"/>
      <protection/>
    </xf>
    <xf numFmtId="0" fontId="5" fillId="0" borderId="12" xfId="77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 applyProtection="1">
      <alignment horizontal="left" vertical="center" wrapText="1"/>
      <protection locked="0"/>
    </xf>
    <xf numFmtId="0" fontId="10" fillId="0" borderId="10" xfId="56" applyFont="1" applyFill="1" applyBorder="1" applyAlignment="1" applyProtection="1">
      <alignment horizontal="center" vertical="center"/>
      <protection locked="0"/>
    </xf>
    <xf numFmtId="49" fontId="4" fillId="0" borderId="11" xfId="78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left" vertical="center"/>
      <protection/>
    </xf>
    <xf numFmtId="0" fontId="10" fillId="0" borderId="11" xfId="106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4" fillId="0" borderId="16" xfId="77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left" vertical="center" wrapText="1"/>
    </xf>
    <xf numFmtId="49" fontId="10" fillId="0" borderId="11" xfId="78" applyNumberFormat="1" applyFont="1" applyFill="1" applyBorder="1" applyAlignment="1">
      <alignment horizontal="center" vertical="center"/>
      <protection/>
    </xf>
    <xf numFmtId="0" fontId="10" fillId="0" borderId="10" xfId="11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49" fontId="10" fillId="0" borderId="0" xfId="116" applyNumberFormat="1" applyFont="1" applyFill="1" applyBorder="1" applyAlignment="1">
      <alignment horizontal="center" vertical="center" wrapText="1"/>
      <protection/>
    </xf>
    <xf numFmtId="0" fontId="4" fillId="0" borderId="0" xfId="77" applyFont="1" applyFill="1" applyBorder="1" applyAlignment="1">
      <alignment horizontal="center" vertical="center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78" applyFont="1" applyFill="1" applyBorder="1" applyAlignment="1">
      <alignment horizontal="center" vertical="center"/>
      <protection/>
    </xf>
    <xf numFmtId="0" fontId="4" fillId="0" borderId="0" xfId="122" applyFont="1" applyFill="1" applyBorder="1" applyAlignment="1">
      <alignment horizontal="center" vertical="center" wrapText="1"/>
      <protection/>
    </xf>
    <xf numFmtId="197" fontId="4" fillId="0" borderId="0" xfId="77" applyNumberFormat="1" applyFont="1" applyFill="1" applyBorder="1" applyAlignment="1">
      <alignment horizontal="center" vertical="center"/>
      <protection/>
    </xf>
    <xf numFmtId="203" fontId="4" fillId="0" borderId="0" xfId="77" applyNumberFormat="1" applyFont="1" applyFill="1" applyBorder="1" applyAlignment="1">
      <alignment horizontal="center" vertical="center"/>
      <protection/>
    </xf>
    <xf numFmtId="0" fontId="4" fillId="0" borderId="0" xfId="77" applyNumberFormat="1" applyFont="1" applyFill="1" applyBorder="1" applyAlignment="1">
      <alignment horizontal="center" vertical="center"/>
      <protection/>
    </xf>
    <xf numFmtId="203" fontId="5" fillId="0" borderId="0" xfId="77" applyNumberFormat="1" applyFont="1" applyFill="1" applyBorder="1" applyAlignment="1">
      <alignment horizontal="center" vertical="center"/>
      <protection/>
    </xf>
    <xf numFmtId="49" fontId="10" fillId="0" borderId="10" xfId="111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10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106" applyFont="1" applyFill="1" applyBorder="1" applyAlignment="1">
      <alignment horizontal="center" vertical="center" wrapText="1"/>
      <protection/>
    </xf>
    <xf numFmtId="0" fontId="5" fillId="0" borderId="10" xfId="78" applyFont="1" applyFill="1" applyBorder="1" applyAlignment="1">
      <alignment horizontal="left" vertical="center" wrapText="1"/>
      <protection/>
    </xf>
    <xf numFmtId="0" fontId="4" fillId="0" borderId="10" xfId="110" applyFont="1" applyFill="1" applyBorder="1" applyAlignment="1">
      <alignment horizontal="center" vertical="center" wrapText="1"/>
      <protection/>
    </xf>
    <xf numFmtId="0" fontId="4" fillId="0" borderId="10" xfId="12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105" applyFont="1" applyFill="1" applyBorder="1" applyAlignment="1">
      <alignment horizontal="center" vertical="center" wrapText="1"/>
      <protection/>
    </xf>
    <xf numFmtId="49" fontId="10" fillId="0" borderId="11" xfId="105" applyNumberFormat="1" applyFont="1" applyFill="1" applyBorder="1" applyAlignment="1">
      <alignment horizontal="center" vertical="center" wrapText="1"/>
      <protection/>
    </xf>
    <xf numFmtId="49" fontId="10" fillId="0" borderId="10" xfId="77" applyNumberFormat="1" applyFont="1" applyFill="1" applyBorder="1" applyAlignment="1">
      <alignment horizontal="center" vertical="center"/>
      <protection/>
    </xf>
    <xf numFmtId="49" fontId="5" fillId="0" borderId="10" xfId="93" applyNumberFormat="1" applyFont="1" applyFill="1" applyBorder="1" applyAlignment="1">
      <alignment horizontal="left" vertical="center" wrapText="1"/>
      <protection/>
    </xf>
    <xf numFmtId="49" fontId="10" fillId="0" borderId="11" xfId="77" applyNumberFormat="1" applyFont="1" applyFill="1" applyBorder="1" applyAlignment="1">
      <alignment horizontal="center" vertical="center"/>
      <protection/>
    </xf>
    <xf numFmtId="0" fontId="4" fillId="0" borderId="10" xfId="119" applyFont="1" applyFill="1" applyBorder="1" applyAlignment="1">
      <alignment horizontal="center" vertical="center" wrapText="1"/>
      <protection/>
    </xf>
    <xf numFmtId="0" fontId="4" fillId="0" borderId="11" xfId="119" applyFont="1" applyFill="1" applyBorder="1" applyAlignment="1">
      <alignment horizontal="center" vertical="center" wrapText="1"/>
      <protection/>
    </xf>
    <xf numFmtId="0" fontId="5" fillId="0" borderId="11" xfId="118" applyFont="1" applyFill="1" applyBorder="1" applyAlignment="1" applyProtection="1">
      <alignment horizontal="left" vertical="center" wrapText="1"/>
      <protection locked="0"/>
    </xf>
    <xf numFmtId="0" fontId="5" fillId="0" borderId="11" xfId="93" applyFont="1" applyFill="1" applyBorder="1" applyAlignment="1">
      <alignment vertical="center" wrapText="1"/>
      <protection/>
    </xf>
    <xf numFmtId="0" fontId="4" fillId="0" borderId="11" xfId="77" applyFont="1" applyFill="1" applyBorder="1" applyAlignment="1">
      <alignment horizontal="center" vertical="center"/>
      <protection/>
    </xf>
    <xf numFmtId="0" fontId="5" fillId="0" borderId="11" xfId="78" applyFont="1" applyFill="1" applyBorder="1" applyAlignment="1">
      <alignment horizontal="left" vertical="center" wrapText="1"/>
      <protection/>
    </xf>
    <xf numFmtId="0" fontId="5" fillId="0" borderId="11" xfId="116" applyFont="1" applyFill="1" applyBorder="1" applyAlignment="1">
      <alignment horizontal="left" vertical="center" wrapText="1"/>
      <protection/>
    </xf>
    <xf numFmtId="49" fontId="10" fillId="0" borderId="11" xfId="78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112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 vertical="center"/>
    </xf>
    <xf numFmtId="0" fontId="5" fillId="0" borderId="11" xfId="78" applyFont="1" applyFill="1" applyBorder="1" applyAlignment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2" xfId="105" applyFont="1" applyFill="1" applyBorder="1" applyAlignment="1">
      <alignment horizontal="left" vertical="center" wrapText="1"/>
      <protection/>
    </xf>
    <xf numFmtId="0" fontId="4" fillId="0" borderId="12" xfId="105" applyFont="1" applyFill="1" applyBorder="1" applyAlignment="1">
      <alignment horizontal="center" vertical="center" wrapText="1"/>
      <protection/>
    </xf>
    <xf numFmtId="0" fontId="5" fillId="0" borderId="11" xfId="77" applyFont="1" applyFill="1" applyBorder="1" applyAlignment="1">
      <alignment vertical="center" wrapText="1"/>
      <protection/>
    </xf>
    <xf numFmtId="0" fontId="5" fillId="0" borderId="10" xfId="77" applyFont="1" applyFill="1" applyBorder="1" applyAlignment="1">
      <alignment horizontal="left" vertical="center" wrapText="1"/>
      <protection/>
    </xf>
    <xf numFmtId="49" fontId="10" fillId="0" borderId="11" xfId="65" applyNumberFormat="1" applyFont="1" applyFill="1" applyBorder="1" applyAlignment="1">
      <alignment horizontal="center" vertical="center" wrapText="1"/>
      <protection/>
    </xf>
    <xf numFmtId="0" fontId="1" fillId="0" borderId="0" xfId="54" applyFont="1" applyAlignment="1">
      <alignment horizontal="center" vertical="center"/>
      <protection/>
    </xf>
    <xf numFmtId="0" fontId="18" fillId="0" borderId="0" xfId="54" applyFont="1" applyAlignment="1">
      <alignment vertical="center"/>
      <protection/>
    </xf>
    <xf numFmtId="0" fontId="9" fillId="0" borderId="0" xfId="54" applyFont="1" applyAlignment="1">
      <alignment/>
      <protection/>
    </xf>
    <xf numFmtId="0" fontId="19" fillId="0" borderId="0" xfId="54" applyFont="1" applyAlignment="1">
      <alignment/>
      <protection/>
    </xf>
    <xf numFmtId="0" fontId="19" fillId="0" borderId="0" xfId="54" applyFont="1" applyAlignment="1">
      <alignment horizontal="center"/>
      <protection/>
    </xf>
    <xf numFmtId="0" fontId="8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197" fontId="9" fillId="0" borderId="0" xfId="54" applyNumberFormat="1" applyFont="1" applyBorder="1" applyAlignment="1">
      <alignment horizontal="center"/>
      <protection/>
    </xf>
    <xf numFmtId="1" fontId="8" fillId="0" borderId="0" xfId="54" applyNumberFormat="1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0" xfId="54" applyFont="1" applyAlignment="1">
      <alignment vertical="top"/>
      <protection/>
    </xf>
    <xf numFmtId="0" fontId="4" fillId="0" borderId="10" xfId="54" applyFont="1" applyBorder="1" applyAlignment="1">
      <alignment horizontal="center" vertical="center"/>
      <protection/>
    </xf>
    <xf numFmtId="197" fontId="4" fillId="0" borderId="10" xfId="54" applyNumberFormat="1" applyFont="1" applyBorder="1" applyAlignment="1">
      <alignment horizontal="center" vertical="center"/>
      <protection/>
    </xf>
    <xf numFmtId="0" fontId="8" fillId="0" borderId="10" xfId="77" applyFont="1" applyBorder="1" applyAlignment="1">
      <alignment horizontal="center" vertical="center" textRotation="90" wrapText="1"/>
      <protection/>
    </xf>
    <xf numFmtId="0" fontId="5" fillId="0" borderId="0" xfId="54" applyFont="1" applyBorder="1" applyAlignment="1">
      <alignment horizontal="center" vertical="center" textRotation="90"/>
      <protection/>
    </xf>
    <xf numFmtId="0" fontId="6" fillId="0" borderId="0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197" fontId="7" fillId="0" borderId="0" xfId="54" applyNumberFormat="1" applyFont="1" applyBorder="1" applyAlignment="1">
      <alignment horizontal="center" vertical="center"/>
      <protection/>
    </xf>
    <xf numFmtId="1" fontId="6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top"/>
      <protection/>
    </xf>
    <xf numFmtId="0" fontId="9" fillId="0" borderId="0" xfId="54" applyFont="1" applyFill="1" applyBorder="1" applyAlignment="1">
      <alignment horizontal="left" vertical="top"/>
      <protection/>
    </xf>
    <xf numFmtId="0" fontId="9" fillId="0" borderId="0" xfId="54" applyFont="1" applyAlignment="1">
      <alignment vertical="top"/>
      <protection/>
    </xf>
    <xf numFmtId="0" fontId="9" fillId="0" borderId="0" xfId="54" applyFont="1" applyAlignment="1">
      <alignment horizontal="left" vertical="top"/>
      <protection/>
    </xf>
    <xf numFmtId="0" fontId="8" fillId="0" borderId="0" xfId="54" applyFont="1" applyAlignment="1">
      <alignment vertical="top"/>
      <protection/>
    </xf>
    <xf numFmtId="0" fontId="6" fillId="0" borderId="0" xfId="54" applyFont="1" applyBorder="1" applyAlignment="1">
      <alignment vertical="top"/>
      <protection/>
    </xf>
    <xf numFmtId="2" fontId="1" fillId="0" borderId="0" xfId="54" applyNumberFormat="1" applyFont="1" applyAlignment="1">
      <alignment vertical="top"/>
      <protection/>
    </xf>
    <xf numFmtId="0" fontId="7" fillId="0" borderId="0" xfId="54" applyFont="1" applyBorder="1" applyAlignment="1">
      <alignment horizontal="center"/>
      <protection/>
    </xf>
    <xf numFmtId="0" fontId="9" fillId="0" borderId="0" xfId="54" applyFont="1" applyFill="1" applyBorder="1" applyAlignment="1">
      <alignment horizontal="left"/>
      <protection/>
    </xf>
    <xf numFmtId="0" fontId="9" fillId="0" borderId="0" xfId="54" applyFont="1" applyAlignment="1">
      <alignment horizontal="left"/>
      <protection/>
    </xf>
    <xf numFmtId="0" fontId="6" fillId="0" borderId="0" xfId="54" applyFont="1" applyBorder="1" applyAlignment="1">
      <alignment/>
      <protection/>
    </xf>
    <xf numFmtId="0" fontId="1" fillId="0" borderId="0" xfId="54" applyFont="1" applyAlignment="1">
      <alignment/>
      <protection/>
    </xf>
    <xf numFmtId="2" fontId="1" fillId="0" borderId="0" xfId="54" applyNumberFormat="1" applyFont="1" applyAlignment="1">
      <alignment/>
      <protection/>
    </xf>
    <xf numFmtId="0" fontId="4" fillId="0" borderId="0" xfId="54" applyFont="1" applyBorder="1" applyAlignment="1">
      <alignment vertical="center"/>
      <protection/>
    </xf>
    <xf numFmtId="1" fontId="4" fillId="0" borderId="0" xfId="54" applyNumberFormat="1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vertical="center"/>
      <protection/>
    </xf>
    <xf numFmtId="0" fontId="1" fillId="0" borderId="0" xfId="54" applyFont="1" applyAlignment="1">
      <alignment vertical="center"/>
      <protection/>
    </xf>
    <xf numFmtId="2" fontId="1" fillId="0" borderId="0" xfId="54" applyNumberFormat="1" applyFont="1" applyAlignment="1">
      <alignment vertical="center"/>
      <protection/>
    </xf>
    <xf numFmtId="0" fontId="1" fillId="0" borderId="0" xfId="54" applyFont="1" applyBorder="1" applyAlignment="1">
      <alignment horizontal="right" vertical="center"/>
      <protection/>
    </xf>
    <xf numFmtId="1" fontId="1" fillId="0" borderId="0" xfId="54" applyNumberFormat="1" applyFont="1" applyBorder="1" applyAlignment="1">
      <alignment horizontal="left" vertical="center"/>
      <protection/>
    </xf>
    <xf numFmtId="0" fontId="18" fillId="0" borderId="0" xfId="54" applyFont="1" applyBorder="1" applyAlignment="1">
      <alignment horizontal="right" vertical="center"/>
      <protection/>
    </xf>
    <xf numFmtId="0" fontId="1" fillId="0" borderId="0" xfId="54" applyFont="1" applyAlignment="1">
      <alignment horizontal="right" vertical="center"/>
      <protection/>
    </xf>
    <xf numFmtId="2" fontId="1" fillId="0" borderId="0" xfId="54" applyNumberFormat="1" applyFont="1" applyAlignment="1">
      <alignment horizontal="right" vertical="center"/>
      <protection/>
    </xf>
    <xf numFmtId="0" fontId="20" fillId="0" borderId="0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left" vertical="center"/>
      <protection/>
    </xf>
    <xf numFmtId="197" fontId="20" fillId="0" borderId="0" xfId="54" applyNumberFormat="1" applyFont="1" applyBorder="1" applyAlignment="1">
      <alignment horizontal="right" vertical="center"/>
      <protection/>
    </xf>
    <xf numFmtId="1" fontId="1" fillId="0" borderId="0" xfId="54" applyNumberFormat="1" applyFont="1" applyBorder="1" applyAlignment="1">
      <alignment horizontal="right" vertical="center"/>
      <protection/>
    </xf>
    <xf numFmtId="2" fontId="1" fillId="0" borderId="0" xfId="54" applyNumberFormat="1" applyFont="1" applyBorder="1" applyAlignment="1">
      <alignment horizontal="right" vertical="center"/>
      <protection/>
    </xf>
    <xf numFmtId="0" fontId="20" fillId="0" borderId="0" xfId="54" applyFont="1" applyAlignment="1">
      <alignment horizontal="center" vertical="center"/>
      <protection/>
    </xf>
    <xf numFmtId="0" fontId="1" fillId="0" borderId="0" xfId="54" applyFont="1" applyAlignment="1">
      <alignment horizontal="left" vertical="center"/>
      <protection/>
    </xf>
    <xf numFmtId="197" fontId="20" fillId="0" borderId="0" xfId="54" applyNumberFormat="1" applyFont="1" applyAlignment="1">
      <alignment horizontal="right" vertical="center"/>
      <protection/>
    </xf>
    <xf numFmtId="1" fontId="1" fillId="0" borderId="0" xfId="54" applyNumberFormat="1" applyFont="1" applyAlignment="1">
      <alignment horizontal="right" vertical="center"/>
      <protection/>
    </xf>
    <xf numFmtId="0" fontId="10" fillId="0" borderId="11" xfId="119" applyFont="1" applyFill="1" applyBorder="1" applyAlignment="1">
      <alignment horizontal="center" vertical="center" wrapText="1"/>
      <protection/>
    </xf>
    <xf numFmtId="0" fontId="4" fillId="0" borderId="11" xfId="122" applyFont="1" applyFill="1" applyBorder="1" applyAlignment="1">
      <alignment horizontal="center" vertical="center"/>
      <protection/>
    </xf>
    <xf numFmtId="0" fontId="4" fillId="0" borderId="11" xfId="120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119" applyFont="1" applyFill="1" applyBorder="1" applyAlignment="1">
      <alignment vertical="center" wrapText="1"/>
      <protection/>
    </xf>
    <xf numFmtId="49" fontId="10" fillId="0" borderId="12" xfId="119" applyNumberFormat="1" applyFont="1" applyFill="1" applyBorder="1" applyAlignment="1">
      <alignment horizontal="center" vertical="center" wrapText="1"/>
      <protection/>
    </xf>
    <xf numFmtId="0" fontId="10" fillId="0" borderId="12" xfId="119" applyFont="1" applyFill="1" applyBorder="1" applyAlignment="1">
      <alignment horizontal="center" vertical="center"/>
      <protection/>
    </xf>
    <xf numFmtId="0" fontId="11" fillId="0" borderId="12" xfId="106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5" xfId="120" applyFont="1" applyFill="1" applyBorder="1" applyAlignment="1">
      <alignment vertical="center" wrapText="1"/>
      <protection/>
    </xf>
    <xf numFmtId="49" fontId="10" fillId="0" borderId="15" xfId="120" applyNumberFormat="1" applyFont="1" applyFill="1" applyBorder="1" applyAlignment="1">
      <alignment horizontal="center" vertical="center" wrapText="1"/>
      <protection/>
    </xf>
    <xf numFmtId="0" fontId="10" fillId="0" borderId="15" xfId="120" applyFont="1" applyFill="1" applyBorder="1" applyAlignment="1">
      <alignment horizontal="center" vertical="center"/>
      <protection/>
    </xf>
    <xf numFmtId="0" fontId="4" fillId="0" borderId="15" xfId="106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 applyProtection="1">
      <alignment horizontal="left" vertical="center" wrapText="1"/>
      <protection locked="0"/>
    </xf>
    <xf numFmtId="0" fontId="5" fillId="0" borderId="12" xfId="93" applyFont="1" applyFill="1" applyBorder="1" applyAlignment="1">
      <alignment vertical="center" wrapText="1"/>
      <protection/>
    </xf>
    <xf numFmtId="49" fontId="10" fillId="0" borderId="12" xfId="109" applyNumberFormat="1" applyFont="1" applyFill="1" applyBorder="1" applyAlignment="1">
      <alignment horizontal="center" vertical="center" wrapText="1"/>
      <protection/>
    </xf>
    <xf numFmtId="0" fontId="10" fillId="0" borderId="12" xfId="119" applyFont="1" applyFill="1" applyBorder="1" applyAlignment="1">
      <alignment horizontal="center" vertical="center" wrapText="1"/>
      <protection/>
    </xf>
    <xf numFmtId="0" fontId="55" fillId="0" borderId="12" xfId="57" applyFont="1" applyFill="1" applyBorder="1" applyAlignment="1" applyProtection="1">
      <alignment horizontal="center" vertical="center" wrapText="1"/>
      <protection locked="0"/>
    </xf>
    <xf numFmtId="0" fontId="5" fillId="0" borderId="11" xfId="115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207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110" applyNumberFormat="1" applyFont="1" applyFill="1" applyBorder="1" applyAlignment="1">
      <alignment horizontal="center" vertical="center"/>
      <protection/>
    </xf>
    <xf numFmtId="0" fontId="4" fillId="0" borderId="0" xfId="8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119" applyFont="1" applyFill="1" applyBorder="1" applyAlignment="1">
      <alignment vertical="center" wrapText="1"/>
      <protection/>
    </xf>
    <xf numFmtId="49" fontId="10" fillId="0" borderId="0" xfId="119" applyNumberFormat="1" applyFont="1" applyFill="1" applyBorder="1" applyAlignment="1">
      <alignment horizontal="center" vertical="center" wrapText="1"/>
      <protection/>
    </xf>
    <xf numFmtId="0" fontId="10" fillId="0" borderId="0" xfId="119" applyFont="1" applyFill="1" applyBorder="1" applyAlignment="1">
      <alignment horizontal="center" vertical="center"/>
      <protection/>
    </xf>
    <xf numFmtId="0" fontId="9" fillId="0" borderId="15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9" fillId="0" borderId="17" xfId="77" applyFont="1" applyBorder="1" applyAlignment="1">
      <alignment horizontal="center" vertical="center" wrapText="1"/>
      <protection/>
    </xf>
    <xf numFmtId="0" fontId="9" fillId="0" borderId="18" xfId="77" applyFont="1" applyBorder="1" applyAlignment="1">
      <alignment horizontal="center" vertical="center" wrapText="1"/>
      <protection/>
    </xf>
    <xf numFmtId="0" fontId="9" fillId="0" borderId="19" xfId="77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textRotation="90" wrapText="1"/>
      <protection/>
    </xf>
    <xf numFmtId="0" fontId="15" fillId="0" borderId="15" xfId="54" applyFont="1" applyBorder="1" applyAlignment="1">
      <alignment horizontal="center" vertical="center" textRotation="90" wrapText="1"/>
      <protection/>
    </xf>
    <xf numFmtId="0" fontId="15" fillId="0" borderId="12" xfId="54" applyFont="1" applyBorder="1" applyAlignment="1">
      <alignment horizontal="center" vertical="center" textRotation="90" wrapText="1"/>
      <protection/>
    </xf>
    <xf numFmtId="0" fontId="9" fillId="0" borderId="17" xfId="77" applyFont="1" applyBorder="1" applyAlignment="1">
      <alignment horizontal="center" vertical="center" textRotation="90" wrapText="1"/>
      <protection/>
    </xf>
    <xf numFmtId="0" fontId="9" fillId="0" borderId="20" xfId="77" applyFont="1" applyBorder="1" applyAlignment="1">
      <alignment horizontal="center" vertical="center" textRotation="90" wrapText="1"/>
      <protection/>
    </xf>
    <xf numFmtId="0" fontId="9" fillId="0" borderId="10" xfId="77" applyFont="1" applyBorder="1" applyAlignment="1">
      <alignment horizontal="center" vertical="center" textRotation="90" wrapText="1"/>
      <protection/>
    </xf>
    <xf numFmtId="0" fontId="9" fillId="0" borderId="0" xfId="0" applyFont="1" applyBorder="1" applyAlignment="1">
      <alignment horizontal="right"/>
    </xf>
    <xf numFmtId="0" fontId="9" fillId="0" borderId="21" xfId="77" applyFont="1" applyBorder="1" applyAlignment="1">
      <alignment horizontal="center" vertical="center" textRotation="90" wrapText="1"/>
      <protection/>
    </xf>
    <xf numFmtId="0" fontId="9" fillId="0" borderId="14" xfId="77" applyFont="1" applyBorder="1" applyAlignment="1">
      <alignment horizontal="center" vertical="center" textRotation="90" wrapText="1"/>
      <protection/>
    </xf>
    <xf numFmtId="0" fontId="9" fillId="0" borderId="21" xfId="77" applyFont="1" applyBorder="1" applyAlignment="1">
      <alignment horizontal="center" vertical="center" wrapText="1"/>
      <protection/>
    </xf>
    <xf numFmtId="0" fontId="9" fillId="0" borderId="14" xfId="77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9" fillId="0" borderId="10" xfId="54" applyFont="1" applyBorder="1" applyAlignment="1">
      <alignment horizontal="center" vertical="center" textRotation="90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77" applyFont="1" applyBorder="1" applyAlignment="1">
      <alignment horizontal="center" vertical="center" wrapText="1"/>
      <protection/>
    </xf>
    <xf numFmtId="0" fontId="9" fillId="0" borderId="24" xfId="77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54" applyFont="1" applyAlignment="1">
      <alignment horizontal="center" vertical="center"/>
      <protection/>
    </xf>
    <xf numFmtId="197" fontId="4" fillId="0" borderId="13" xfId="77" applyNumberFormat="1" applyFont="1" applyFill="1" applyBorder="1" applyAlignment="1">
      <alignment horizontal="center" vertical="center"/>
      <protection/>
    </xf>
    <xf numFmtId="197" fontId="4" fillId="0" borderId="25" xfId="77" applyNumberFormat="1" applyFont="1" applyFill="1" applyBorder="1" applyAlignment="1">
      <alignment horizontal="center" vertical="center"/>
      <protection/>
    </xf>
    <xf numFmtId="197" fontId="4" fillId="0" borderId="26" xfId="77" applyNumberFormat="1" applyFont="1" applyFill="1" applyBorder="1" applyAlignment="1">
      <alignment horizontal="center" vertical="center"/>
      <protection/>
    </xf>
    <xf numFmtId="0" fontId="9" fillId="0" borderId="10" xfId="7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9" fillId="0" borderId="10" xfId="77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textRotation="90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77" applyFont="1" applyBorder="1" applyAlignment="1">
      <alignment horizontal="center" vertical="center"/>
      <protection/>
    </xf>
    <xf numFmtId="0" fontId="6" fillId="0" borderId="0" xfId="77" applyFont="1" applyBorder="1" applyAlignment="1">
      <alignment horizontal="center" vertical="center"/>
      <protection/>
    </xf>
    <xf numFmtId="0" fontId="7" fillId="0" borderId="0" xfId="77" applyFont="1" applyBorder="1" applyAlignment="1">
      <alignment horizontal="center" vertical="center"/>
      <protection/>
    </xf>
    <xf numFmtId="0" fontId="9" fillId="0" borderId="27" xfId="77" applyFont="1" applyBorder="1" applyAlignment="1">
      <alignment horizontal="right"/>
      <protection/>
    </xf>
    <xf numFmtId="0" fontId="7" fillId="0" borderId="0" xfId="54" applyFont="1" applyAlignment="1">
      <alignment horizontal="center" vertical="center"/>
      <protection/>
    </xf>
    <xf numFmtId="0" fontId="9" fillId="0" borderId="11" xfId="77" applyFont="1" applyBorder="1" applyAlignment="1">
      <alignment horizontal="center" vertical="center" textRotation="90" wrapText="1"/>
      <protection/>
    </xf>
    <xf numFmtId="0" fontId="9" fillId="0" borderId="16" xfId="54" applyFont="1" applyBorder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8" fillId="0" borderId="0" xfId="54" applyFont="1" applyAlignment="1">
      <alignment horizontal="center" vertical="center"/>
      <protection/>
    </xf>
    <xf numFmtId="0" fontId="9" fillId="0" borderId="0" xfId="54" applyFont="1" applyBorder="1" applyAlignment="1">
      <alignment horizontal="right"/>
      <protection/>
    </xf>
    <xf numFmtId="0" fontId="9" fillId="0" borderId="15" xfId="54" applyFont="1" applyBorder="1" applyAlignment="1">
      <alignment horizontal="center" vertical="center" textRotation="90" wrapText="1"/>
      <protection/>
    </xf>
    <xf numFmtId="0" fontId="9" fillId="0" borderId="28" xfId="54" applyFont="1" applyBorder="1" applyAlignment="1">
      <alignment horizontal="center" vertical="center" textRotation="90" wrapText="1"/>
      <protection/>
    </xf>
    <xf numFmtId="0" fontId="9" fillId="0" borderId="29" xfId="54" applyFont="1" applyBorder="1" applyAlignment="1">
      <alignment horizontal="center" vertical="center" wrapText="1"/>
      <protection/>
    </xf>
    <xf numFmtId="0" fontId="9" fillId="0" borderId="15" xfId="54" applyFont="1" applyFill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 wrapText="1"/>
      <protection/>
    </xf>
    <xf numFmtId="0" fontId="8" fillId="0" borderId="13" xfId="77" applyFont="1" applyBorder="1" applyAlignment="1">
      <alignment horizontal="center" vertical="center"/>
      <protection/>
    </xf>
    <xf numFmtId="0" fontId="8" fillId="0" borderId="25" xfId="77" applyFont="1" applyBorder="1" applyAlignment="1">
      <alignment horizontal="center" vertical="center"/>
      <protection/>
    </xf>
    <xf numFmtId="0" fontId="8" fillId="0" borderId="26" xfId="77" applyFont="1" applyBorder="1" applyAlignment="1">
      <alignment horizontal="center" vertical="center"/>
      <protection/>
    </xf>
    <xf numFmtId="0" fontId="8" fillId="0" borderId="10" xfId="77" applyFont="1" applyBorder="1" applyAlignment="1">
      <alignment horizontal="center" vertical="center"/>
      <protection/>
    </xf>
    <xf numFmtId="197" fontId="4" fillId="0" borderId="13" xfId="0" applyNumberFormat="1" applyFont="1" applyFill="1" applyBorder="1" applyAlignment="1">
      <alignment horizontal="center" vertical="center"/>
    </xf>
    <xf numFmtId="197" fontId="4" fillId="0" borderId="25" xfId="0" applyNumberFormat="1" applyFont="1" applyFill="1" applyBorder="1" applyAlignment="1">
      <alignment horizontal="center" vertical="center"/>
    </xf>
    <xf numFmtId="197" fontId="4" fillId="0" borderId="26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10" xfId="55"/>
    <cellStyle name="Обычный 2 2 2" xfId="56"/>
    <cellStyle name="Обычный 2 2 3" xfId="57"/>
    <cellStyle name="Обычный 2 2 4" xfId="58"/>
    <cellStyle name="Обычный 2 2 5" xfId="59"/>
    <cellStyle name="Обычный 2 2 6" xfId="60"/>
    <cellStyle name="Обычный 2 2 7" xfId="61"/>
    <cellStyle name="Обычный 2 2 8" xfId="62"/>
    <cellStyle name="Обычный 2 2 9" xfId="63"/>
    <cellStyle name="Обычный 2 3" xfId="64"/>
    <cellStyle name="Обычный 2 3 2" xfId="65"/>
    <cellStyle name="Обычный 2 4" xfId="66"/>
    <cellStyle name="Обычный 2 4 2" xfId="67"/>
    <cellStyle name="Обычный 2 4 3" xfId="68"/>
    <cellStyle name="Обычный 2 4 4" xfId="69"/>
    <cellStyle name="Обычный 2 4 5" xfId="70"/>
    <cellStyle name="Обычный 2 4 6" xfId="71"/>
    <cellStyle name="Обычный 2 5" xfId="72"/>
    <cellStyle name="Обычный 2 6" xfId="73"/>
    <cellStyle name="Обычный 2 7" xfId="74"/>
    <cellStyle name="Обычный 2 8" xfId="75"/>
    <cellStyle name="Обычный 2_Выездка ноябрь 2010 г." xfId="76"/>
    <cellStyle name="Обычный 3" xfId="77"/>
    <cellStyle name="Обычный 3 2" xfId="78"/>
    <cellStyle name="Обычный 3 2 2" xfId="79"/>
    <cellStyle name="Обычный 3 2 2 2" xfId="80"/>
    <cellStyle name="Обычный 3 2 2 3" xfId="81"/>
    <cellStyle name="Обычный 3 2 2 4" xfId="82"/>
    <cellStyle name="Обычный 3 2 2 5" xfId="83"/>
    <cellStyle name="Обычный 3 2 2 6" xfId="84"/>
    <cellStyle name="Обычный 3 3 2" xfId="85"/>
    <cellStyle name="Обычный 3 4" xfId="86"/>
    <cellStyle name="Обычный 4" xfId="87"/>
    <cellStyle name="Обычный 4 2" xfId="88"/>
    <cellStyle name="Обычный 4 2 2" xfId="89"/>
    <cellStyle name="Обычный 5" xfId="90"/>
    <cellStyle name="Обычный 6" xfId="91"/>
    <cellStyle name="Обычный 6 2" xfId="92"/>
    <cellStyle name="Обычный 6 3" xfId="93"/>
    <cellStyle name="Обычный 6 3 2" xfId="94"/>
    <cellStyle name="Обычный 6 4" xfId="95"/>
    <cellStyle name="Обычный 7" xfId="96"/>
    <cellStyle name="Обычный 7 2" xfId="97"/>
    <cellStyle name="Обычный 7 3" xfId="98"/>
    <cellStyle name="Обычный 7 4" xfId="99"/>
    <cellStyle name="Обычный 7 5" xfId="100"/>
    <cellStyle name="Обычный 7 6" xfId="101"/>
    <cellStyle name="Обычный 8" xfId="102"/>
    <cellStyle name="Обычный 8 2" xfId="103"/>
    <cellStyle name="Обычный 9" xfId="104"/>
    <cellStyle name="Обычный_Выездка ноябрь 2010 г. 2" xfId="105"/>
    <cellStyle name="Обычный_Выездка ноябрь 2010 г. 2 2 2" xfId="106"/>
    <cellStyle name="Обычный_Выездка ноябрь 2010 г. 2 2 2 2 2" xfId="107"/>
    <cellStyle name="Обычный_Детские выездка.xls5" xfId="108"/>
    <cellStyle name="Обычный_Детские выездка.xls5_старт фаворит" xfId="109"/>
    <cellStyle name="Обычный_конкур f 2" xfId="110"/>
    <cellStyle name="Обычный_конкур1" xfId="111"/>
    <cellStyle name="Обычный_конкур1 2" xfId="112"/>
    <cellStyle name="Обычный_Лист Microsoft Excel" xfId="113"/>
    <cellStyle name="Обычный_Лист Microsoft Excel 2" xfId="114"/>
    <cellStyle name="Обычный_Лист1 2" xfId="115"/>
    <cellStyle name="Обычный_Лист1 2 2 2" xfId="116"/>
    <cellStyle name="Обычный_Нижний-10" xfId="117"/>
    <cellStyle name="Обычный_ПРИМЕРЫ ТЕХ.РЕЗУЛЬТАТОВ - Конкур" xfId="118"/>
    <cellStyle name="Обычный_Россия (В) юниоры" xfId="119"/>
    <cellStyle name="Обычный_Россия (В) юниоры 3" xfId="120"/>
    <cellStyle name="Обычный_Стартовый по выездке" xfId="121"/>
    <cellStyle name="Обычный_Тех.рез.езда молод.лош." xfId="122"/>
    <cellStyle name="Обычный_ЧМ выездка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4.7109375" style="0" customWidth="1"/>
    <col min="2" max="2" width="24.7109375" style="0" customWidth="1"/>
    <col min="3" max="3" width="8.7109375" style="0" hidden="1" customWidth="1"/>
    <col min="4" max="4" width="6.7109375" style="0" customWidth="1"/>
    <col min="5" max="5" width="34.7109375" style="0" customWidth="1"/>
    <col min="6" max="6" width="8.7109375" style="0" hidden="1" customWidth="1"/>
    <col min="7" max="7" width="17.7109375" style="0" hidden="1" customWidth="1"/>
    <col min="8" max="8" width="22.7109375" style="0" customWidth="1"/>
    <col min="9" max="9" width="6.7109375" style="0" customWidth="1"/>
    <col min="10" max="10" width="8.7109375" style="0" customWidth="1"/>
    <col min="11" max="11" width="4.7109375" style="0" customWidth="1"/>
    <col min="12" max="12" width="6.7109375" style="0" customWidth="1"/>
    <col min="13" max="13" width="8.7109375" style="0" customWidth="1"/>
    <col min="14" max="14" width="4.7109375" style="0" customWidth="1"/>
    <col min="15" max="15" width="6.7109375" style="0" customWidth="1"/>
    <col min="16" max="16" width="8.7109375" style="0" customWidth="1"/>
    <col min="17" max="19" width="4.7109375" style="0" customWidth="1"/>
    <col min="20" max="20" width="6.7109375" style="0" customWidth="1"/>
    <col min="21" max="21" width="6.7109375" style="0" hidden="1" customWidth="1"/>
    <col min="22" max="22" width="8.7109375" style="0" customWidth="1"/>
    <col min="23" max="23" width="6.7109375" style="0" hidden="1" customWidth="1"/>
  </cols>
  <sheetData>
    <row r="1" spans="1:23" s="12" customFormat="1" ht="24.75" customHeight="1">
      <c r="A1" s="346" t="s">
        <v>94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</row>
    <row r="2" spans="1:23" s="12" customFormat="1" ht="24.75" customHeight="1">
      <c r="A2" s="347" t="s">
        <v>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</row>
    <row r="3" spans="1:23" ht="24.75" customHeight="1">
      <c r="A3" s="347" t="s">
        <v>20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</row>
    <row r="4" spans="1:23" ht="24.75" customHeight="1">
      <c r="A4" s="348" t="s">
        <v>272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</row>
    <row r="5" spans="1:23" ht="24.75" customHeight="1">
      <c r="A5" s="347" t="s">
        <v>24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</row>
    <row r="6" spans="1:23" ht="24.75" customHeight="1">
      <c r="A6" s="349" t="s">
        <v>271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</row>
    <row r="7" spans="1:23" s="26" customFormat="1" ht="24.75" customHeight="1">
      <c r="A7" s="21" t="s">
        <v>23</v>
      </c>
      <c r="B7" s="22"/>
      <c r="C7" s="22"/>
      <c r="D7" s="23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332" t="s">
        <v>95</v>
      </c>
      <c r="R7" s="332"/>
      <c r="S7" s="332"/>
      <c r="T7" s="332"/>
      <c r="U7" s="332"/>
      <c r="V7" s="332"/>
      <c r="W7" s="332"/>
    </row>
    <row r="8" spans="1:23" ht="19.5" customHeight="1">
      <c r="A8" s="333" t="s">
        <v>1</v>
      </c>
      <c r="B8" s="335" t="s">
        <v>17</v>
      </c>
      <c r="C8" s="337" t="s">
        <v>12</v>
      </c>
      <c r="D8" s="339" t="s">
        <v>11</v>
      </c>
      <c r="E8" s="341" t="s">
        <v>18</v>
      </c>
      <c r="F8" s="337" t="s">
        <v>12</v>
      </c>
      <c r="G8" s="337" t="s">
        <v>8</v>
      </c>
      <c r="H8" s="344" t="s">
        <v>4</v>
      </c>
      <c r="I8" s="323" t="s">
        <v>9</v>
      </c>
      <c r="J8" s="324"/>
      <c r="K8" s="325"/>
      <c r="L8" s="323" t="s">
        <v>5</v>
      </c>
      <c r="M8" s="324"/>
      <c r="N8" s="325"/>
      <c r="O8" s="323" t="s">
        <v>10</v>
      </c>
      <c r="P8" s="324"/>
      <c r="Q8" s="324"/>
      <c r="R8" s="326" t="s">
        <v>26</v>
      </c>
      <c r="S8" s="327" t="s">
        <v>27</v>
      </c>
      <c r="T8" s="329" t="s">
        <v>6</v>
      </c>
      <c r="U8" s="331" t="s">
        <v>90</v>
      </c>
      <c r="V8" s="319" t="s">
        <v>22</v>
      </c>
      <c r="W8" s="321" t="s">
        <v>15</v>
      </c>
    </row>
    <row r="9" spans="1:23" ht="39.75" customHeight="1">
      <c r="A9" s="334"/>
      <c r="B9" s="336"/>
      <c r="C9" s="338"/>
      <c r="D9" s="340"/>
      <c r="E9" s="342"/>
      <c r="F9" s="338"/>
      <c r="G9" s="343"/>
      <c r="H9" s="345"/>
      <c r="I9" s="36" t="s">
        <v>16</v>
      </c>
      <c r="J9" s="37" t="s">
        <v>0</v>
      </c>
      <c r="K9" s="36" t="s">
        <v>1</v>
      </c>
      <c r="L9" s="36" t="s">
        <v>16</v>
      </c>
      <c r="M9" s="37" t="s">
        <v>0</v>
      </c>
      <c r="N9" s="36" t="s">
        <v>1</v>
      </c>
      <c r="O9" s="36" t="s">
        <v>16</v>
      </c>
      <c r="P9" s="37" t="s">
        <v>0</v>
      </c>
      <c r="Q9" s="117" t="s">
        <v>1</v>
      </c>
      <c r="R9" s="326"/>
      <c r="S9" s="328"/>
      <c r="T9" s="330"/>
      <c r="U9" s="331"/>
      <c r="V9" s="320"/>
      <c r="W9" s="322"/>
    </row>
    <row r="10" spans="1:23" s="172" customFormat="1" ht="31.5" customHeight="1">
      <c r="A10" s="155">
        <f>RANK(V10,$V$10:$V$13,0)</f>
        <v>1</v>
      </c>
      <c r="B10" s="148" t="s">
        <v>198</v>
      </c>
      <c r="C10" s="57" t="s">
        <v>199</v>
      </c>
      <c r="D10" s="56" t="s">
        <v>33</v>
      </c>
      <c r="E10" s="59" t="s">
        <v>200</v>
      </c>
      <c r="F10" s="60" t="s">
        <v>201</v>
      </c>
      <c r="G10" s="107" t="s">
        <v>202</v>
      </c>
      <c r="H10" s="209" t="s">
        <v>203</v>
      </c>
      <c r="I10" s="167">
        <v>297.5</v>
      </c>
      <c r="J10" s="168">
        <f>ROUND(I10/4.6,5)</f>
        <v>64.67391</v>
      </c>
      <c r="K10" s="169">
        <f>RANK(J10,J$10:J$13,0)</f>
        <v>1</v>
      </c>
      <c r="L10" s="167">
        <v>294.5</v>
      </c>
      <c r="M10" s="168">
        <f>ROUND(L10/4.6,5)</f>
        <v>64.02174</v>
      </c>
      <c r="N10" s="169">
        <f>RANK(M10,M$10:M$13,0)</f>
        <v>1</v>
      </c>
      <c r="O10" s="167">
        <v>306.5</v>
      </c>
      <c r="P10" s="168">
        <f>ROUND(O10/4.6,5)</f>
        <v>66.63043</v>
      </c>
      <c r="Q10" s="169">
        <f>RANK(P10,P$10:P$13,0)</f>
        <v>1</v>
      </c>
      <c r="R10" s="152"/>
      <c r="S10" s="152"/>
      <c r="T10" s="167">
        <f>I10+L10+O10</f>
        <v>898.5</v>
      </c>
      <c r="U10" s="167"/>
      <c r="V10" s="170">
        <f>ROUND(T10/4.6/3,5)</f>
        <v>65.1087</v>
      </c>
      <c r="W10" s="171"/>
    </row>
    <row r="11" spans="1:23" s="172" customFormat="1" ht="31.5" customHeight="1">
      <c r="A11" s="155">
        <f>RANK(V11,$V$10:$V$13,0)</f>
        <v>2</v>
      </c>
      <c r="B11" s="148" t="s">
        <v>192</v>
      </c>
      <c r="C11" s="57" t="s">
        <v>193</v>
      </c>
      <c r="D11" s="56">
        <v>1</v>
      </c>
      <c r="E11" s="59" t="s">
        <v>194</v>
      </c>
      <c r="F11" s="60" t="s">
        <v>195</v>
      </c>
      <c r="G11" s="121" t="s">
        <v>196</v>
      </c>
      <c r="H11" s="122" t="s">
        <v>197</v>
      </c>
      <c r="I11" s="167">
        <v>306.5</v>
      </c>
      <c r="J11" s="168">
        <f>ROUND(I11/4.6,5)-2</f>
        <v>64.63043</v>
      </c>
      <c r="K11" s="169">
        <f>RANK(J11,J$10:J$13,0)</f>
        <v>2</v>
      </c>
      <c r="L11" s="167">
        <v>302.5</v>
      </c>
      <c r="M11" s="168">
        <f>ROUND(L11/4.6,5)-2</f>
        <v>63.76087</v>
      </c>
      <c r="N11" s="169">
        <f>RANK(M11,M$10:M$13,0)</f>
        <v>2</v>
      </c>
      <c r="O11" s="167">
        <v>306.5</v>
      </c>
      <c r="P11" s="168">
        <f>ROUND(O11/4.6,5)-2</f>
        <v>64.63043</v>
      </c>
      <c r="Q11" s="169">
        <f>RANK(P11,P$10:P$13,0)</f>
        <v>2</v>
      </c>
      <c r="R11" s="152">
        <v>1</v>
      </c>
      <c r="S11" s="152"/>
      <c r="T11" s="167">
        <f>I11+L11+O11</f>
        <v>915.5</v>
      </c>
      <c r="U11" s="167"/>
      <c r="V11" s="170">
        <f>ROUND(T11/4.6/3,5)-2</f>
        <v>64.34058</v>
      </c>
      <c r="W11" s="171"/>
    </row>
    <row r="12" spans="1:23" s="172" customFormat="1" ht="31.5" customHeight="1">
      <c r="A12" s="155" t="s">
        <v>275</v>
      </c>
      <c r="B12" s="58" t="s">
        <v>204</v>
      </c>
      <c r="C12" s="202" t="s">
        <v>205</v>
      </c>
      <c r="D12" s="209" t="s">
        <v>172</v>
      </c>
      <c r="E12" s="9" t="s">
        <v>206</v>
      </c>
      <c r="F12" s="15" t="s">
        <v>207</v>
      </c>
      <c r="G12" s="14" t="s">
        <v>110</v>
      </c>
      <c r="H12" s="50" t="s">
        <v>208</v>
      </c>
      <c r="I12" s="167">
        <v>277</v>
      </c>
      <c r="J12" s="168">
        <f>ROUND(I12/4.6,5)</f>
        <v>60.21739</v>
      </c>
      <c r="K12" s="169">
        <f>RANK(J12,J$10:J$13,0)</f>
        <v>3</v>
      </c>
      <c r="L12" s="167">
        <v>273</v>
      </c>
      <c r="M12" s="168">
        <f>ROUND(L12/4.6,5)</f>
        <v>59.34783</v>
      </c>
      <c r="N12" s="169">
        <f>RANK(M12,M$10:M$13,0)</f>
        <v>3</v>
      </c>
      <c r="O12" s="167">
        <v>275</v>
      </c>
      <c r="P12" s="168">
        <f>ROUND(O12/4.6,5)</f>
        <v>59.78261</v>
      </c>
      <c r="Q12" s="169">
        <f>RANK(P12,P$10:P$13,0)</f>
        <v>3</v>
      </c>
      <c r="R12" s="152"/>
      <c r="S12" s="152"/>
      <c r="T12" s="167">
        <f>I12+L12+O12</f>
        <v>825</v>
      </c>
      <c r="U12" s="167"/>
      <c r="V12" s="170">
        <f>ROUND(T12/4.6/3,5)</f>
        <v>59.78261</v>
      </c>
      <c r="W12" s="171"/>
    </row>
    <row r="13" spans="1:23" s="172" customFormat="1" ht="31.5" customHeight="1">
      <c r="A13" s="155">
        <v>3</v>
      </c>
      <c r="B13" s="225" t="s">
        <v>59</v>
      </c>
      <c r="C13" s="71" t="s">
        <v>75</v>
      </c>
      <c r="D13" s="65" t="s">
        <v>33</v>
      </c>
      <c r="E13" s="165" t="s">
        <v>156</v>
      </c>
      <c r="F13" s="166" t="s">
        <v>157</v>
      </c>
      <c r="G13" s="101" t="s">
        <v>60</v>
      </c>
      <c r="H13" s="129" t="s">
        <v>152</v>
      </c>
      <c r="I13" s="167">
        <v>267.5</v>
      </c>
      <c r="J13" s="168">
        <f>ROUND(I13/4.6,5)</f>
        <v>58.15217</v>
      </c>
      <c r="K13" s="169">
        <f>RANK(J13,J$10:J$13,0)</f>
        <v>4</v>
      </c>
      <c r="L13" s="167">
        <v>252.5</v>
      </c>
      <c r="M13" s="168">
        <f>ROUND(L13/4.6,5)</f>
        <v>54.8913</v>
      </c>
      <c r="N13" s="169">
        <f>RANK(M13,M$10:M$13,0)</f>
        <v>4</v>
      </c>
      <c r="O13" s="167">
        <v>260.5</v>
      </c>
      <c r="P13" s="168">
        <f>ROUND(O13/4.6,5)</f>
        <v>56.63043</v>
      </c>
      <c r="Q13" s="169">
        <f>RANK(P13,P$10:P$13,0)</f>
        <v>4</v>
      </c>
      <c r="R13" s="152"/>
      <c r="S13" s="152"/>
      <c r="T13" s="167">
        <f>I13+L13+O13</f>
        <v>780.5</v>
      </c>
      <c r="U13" s="167"/>
      <c r="V13" s="170">
        <f>ROUND(T13/4.6/3,5)</f>
        <v>56.55797</v>
      </c>
      <c r="W13" s="171"/>
    </row>
    <row r="14" spans="1:22" ht="24.75" customHeight="1">
      <c r="A14" s="38"/>
      <c r="B14" s="43"/>
      <c r="C14" s="43"/>
      <c r="D14" s="44"/>
      <c r="E14" s="45"/>
      <c r="F14" s="46"/>
      <c r="G14" s="47"/>
      <c r="H14" s="48"/>
      <c r="I14" s="39"/>
      <c r="J14" s="40"/>
      <c r="K14" s="39"/>
      <c r="L14" s="39"/>
      <c r="M14" s="40"/>
      <c r="N14" s="39"/>
      <c r="O14" s="39"/>
      <c r="P14" s="40"/>
      <c r="Q14" s="39"/>
      <c r="R14" s="49"/>
      <c r="S14" s="49"/>
      <c r="T14" s="39"/>
      <c r="U14" s="39"/>
      <c r="V14" s="41"/>
    </row>
    <row r="15" spans="1:22" ht="24.75" customHeight="1">
      <c r="A15" s="17"/>
      <c r="B15" s="27" t="s">
        <v>2</v>
      </c>
      <c r="C15" s="27"/>
      <c r="D15" s="28"/>
      <c r="E15" s="17"/>
      <c r="F15" s="17"/>
      <c r="G15" s="29"/>
      <c r="H15" s="111" t="s">
        <v>54</v>
      </c>
      <c r="I15" s="18"/>
      <c r="J15" s="5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3" ht="24.75" customHeight="1">
      <c r="A16" s="31"/>
      <c r="B16" s="32" t="s">
        <v>3</v>
      </c>
      <c r="C16" s="32"/>
      <c r="D16" s="20"/>
      <c r="E16" s="25"/>
      <c r="F16" s="25"/>
      <c r="G16" s="10"/>
      <c r="H16" s="112" t="s">
        <v>35</v>
      </c>
      <c r="I16" s="11"/>
      <c r="J16" s="5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0"/>
    </row>
    <row r="17" spans="1:23" s="30" customFormat="1" ht="24.75" customHeight="1">
      <c r="A17"/>
      <c r="B17" s="4"/>
      <c r="C17" s="4"/>
      <c r="D17" s="4"/>
      <c r="E17" s="4"/>
      <c r="F17" s="4"/>
      <c r="G17" s="4"/>
      <c r="H17" s="4"/>
      <c r="I17" s="4"/>
      <c r="J17" s="4"/>
      <c r="K17"/>
      <c r="L17"/>
      <c r="M17"/>
      <c r="N17"/>
      <c r="O17"/>
      <c r="P17"/>
      <c r="Q17"/>
      <c r="R17"/>
      <c r="S17"/>
      <c r="T17"/>
      <c r="U17"/>
      <c r="V17"/>
      <c r="W17" s="33"/>
    </row>
    <row r="18" spans="1:23" s="33" customFormat="1" ht="24.75" customHeight="1">
      <c r="A18"/>
      <c r="B18" s="4"/>
      <c r="C18" s="4"/>
      <c r="D18" s="4"/>
      <c r="E18" s="4"/>
      <c r="F18" s="4"/>
      <c r="G18" s="4"/>
      <c r="H18" s="4"/>
      <c r="I18" s="4"/>
      <c r="J18" s="4"/>
      <c r="K18"/>
      <c r="L18"/>
      <c r="M18"/>
      <c r="N18"/>
      <c r="O18"/>
      <c r="P18"/>
      <c r="Q18"/>
      <c r="R18"/>
      <c r="S18"/>
      <c r="T18"/>
      <c r="U18"/>
      <c r="V18"/>
      <c r="W18"/>
    </row>
  </sheetData>
  <sheetProtection/>
  <mergeCells count="24">
    <mergeCell ref="A1:W1"/>
    <mergeCell ref="A2:W2"/>
    <mergeCell ref="A3:W3"/>
    <mergeCell ref="A4:W4"/>
    <mergeCell ref="A5:W5"/>
    <mergeCell ref="A6:W6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W8:W9"/>
    <mergeCell ref="L8:N8"/>
    <mergeCell ref="O8:Q8"/>
    <mergeCell ref="R8:R9"/>
    <mergeCell ref="S8:S9"/>
    <mergeCell ref="T8:T9"/>
    <mergeCell ref="U8:U9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="90" zoomScaleNormal="90" workbookViewId="0" topLeftCell="A1">
      <selection activeCell="A1" sqref="A1:V1"/>
    </sheetView>
  </sheetViews>
  <sheetFormatPr defaultColWidth="9.140625" defaultRowHeight="12.75"/>
  <cols>
    <col min="1" max="1" width="4.7109375" style="1" customWidth="1"/>
    <col min="2" max="2" width="24.7109375" style="158" customWidth="1"/>
    <col min="3" max="3" width="8.7109375" style="157" hidden="1" customWidth="1"/>
    <col min="4" max="4" width="6.7109375" style="157" customWidth="1"/>
    <col min="5" max="5" width="34.7109375" style="157" customWidth="1"/>
    <col min="6" max="6" width="8.7109375" style="157" hidden="1" customWidth="1"/>
    <col min="7" max="7" width="17.7109375" style="157" hidden="1" customWidth="1"/>
    <col min="8" max="8" width="22.7109375" style="157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hidden="1" customWidth="1"/>
    <col min="23" max="16384" width="9.140625" style="1" customWidth="1"/>
  </cols>
  <sheetData>
    <row r="1" spans="1:22" ht="24.75" customHeight="1">
      <c r="A1" s="359" t="s">
        <v>94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ht="24.75" customHeight="1">
      <c r="A2" s="360" t="s">
        <v>19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</row>
    <row r="3" spans="1:22" ht="24.75" customHeight="1">
      <c r="A3" s="360" t="s">
        <v>20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</row>
    <row r="4" spans="1:22" s="42" customFormat="1" ht="24.75" customHeight="1">
      <c r="A4" s="361" t="s">
        <v>66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</row>
    <row r="5" spans="1:22" s="42" customFormat="1" ht="24.75" customHeight="1">
      <c r="A5" s="360" t="s">
        <v>299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</row>
    <row r="6" spans="1:23" ht="24.75" customHeight="1">
      <c r="A6" s="349" t="s">
        <v>297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"/>
    </row>
    <row r="7" spans="1:22" s="35" customFormat="1" ht="24.75" customHeight="1">
      <c r="A7" s="21" t="s">
        <v>23</v>
      </c>
      <c r="B7" s="90"/>
      <c r="C7" s="91"/>
      <c r="D7" s="91"/>
      <c r="E7" s="92"/>
      <c r="F7" s="92"/>
      <c r="G7" s="92"/>
      <c r="H7" s="156"/>
      <c r="I7" s="34"/>
      <c r="J7" s="34"/>
      <c r="K7" s="34"/>
      <c r="L7" s="34"/>
      <c r="M7" s="34"/>
      <c r="N7" s="34"/>
      <c r="O7" s="34"/>
      <c r="P7" s="362" t="s">
        <v>95</v>
      </c>
      <c r="Q7" s="362"/>
      <c r="R7" s="362"/>
      <c r="S7" s="362"/>
      <c r="T7" s="362"/>
      <c r="U7" s="362"/>
      <c r="V7" s="362"/>
    </row>
    <row r="8" spans="1:22" ht="19.5" customHeight="1">
      <c r="A8" s="331" t="s">
        <v>1</v>
      </c>
      <c r="B8" s="355" t="s">
        <v>17</v>
      </c>
      <c r="C8" s="356" t="s">
        <v>12</v>
      </c>
      <c r="D8" s="357" t="s">
        <v>11</v>
      </c>
      <c r="E8" s="358" t="s">
        <v>18</v>
      </c>
      <c r="F8" s="358" t="s">
        <v>12</v>
      </c>
      <c r="G8" s="358" t="s">
        <v>8</v>
      </c>
      <c r="H8" s="355" t="s">
        <v>4</v>
      </c>
      <c r="I8" s="353" t="s">
        <v>9</v>
      </c>
      <c r="J8" s="353"/>
      <c r="K8" s="353"/>
      <c r="L8" s="353" t="s">
        <v>5</v>
      </c>
      <c r="M8" s="353"/>
      <c r="N8" s="353"/>
      <c r="O8" s="353" t="s">
        <v>10</v>
      </c>
      <c r="P8" s="353"/>
      <c r="Q8" s="353"/>
      <c r="R8" s="326" t="s">
        <v>26</v>
      </c>
      <c r="S8" s="327" t="s">
        <v>27</v>
      </c>
      <c r="T8" s="331" t="s">
        <v>6</v>
      </c>
      <c r="U8" s="353" t="s">
        <v>21</v>
      </c>
      <c r="V8" s="321"/>
    </row>
    <row r="9" spans="1:22" ht="39.75" customHeight="1">
      <c r="A9" s="331"/>
      <c r="B9" s="355"/>
      <c r="C9" s="356"/>
      <c r="D9" s="356"/>
      <c r="E9" s="358"/>
      <c r="F9" s="358"/>
      <c r="G9" s="358"/>
      <c r="H9" s="355"/>
      <c r="I9" s="36" t="s">
        <v>16</v>
      </c>
      <c r="J9" s="37" t="s">
        <v>0</v>
      </c>
      <c r="K9" s="36" t="s">
        <v>1</v>
      </c>
      <c r="L9" s="36" t="s">
        <v>16</v>
      </c>
      <c r="M9" s="37" t="s">
        <v>0</v>
      </c>
      <c r="N9" s="36" t="s">
        <v>1</v>
      </c>
      <c r="O9" s="36" t="s">
        <v>16</v>
      </c>
      <c r="P9" s="37" t="s">
        <v>0</v>
      </c>
      <c r="Q9" s="36" t="s">
        <v>1</v>
      </c>
      <c r="R9" s="326"/>
      <c r="S9" s="328"/>
      <c r="T9" s="331"/>
      <c r="U9" s="354"/>
      <c r="V9" s="322"/>
    </row>
    <row r="10" spans="1:22" ht="24.75" customHeight="1">
      <c r="A10" s="375" t="s">
        <v>24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7"/>
      <c r="V10" s="186"/>
    </row>
    <row r="11" spans="1:22" s="157" customFormat="1" ht="31.5" customHeight="1">
      <c r="A11" s="155">
        <v>1</v>
      </c>
      <c r="B11" s="304" t="s">
        <v>188</v>
      </c>
      <c r="C11" s="294" t="s">
        <v>189</v>
      </c>
      <c r="D11" s="163" t="s">
        <v>30</v>
      </c>
      <c r="E11" s="305" t="s">
        <v>101</v>
      </c>
      <c r="F11" s="306" t="s">
        <v>102</v>
      </c>
      <c r="G11" s="307" t="s">
        <v>103</v>
      </c>
      <c r="H11" s="308" t="s">
        <v>100</v>
      </c>
      <c r="I11" s="177">
        <v>175.5</v>
      </c>
      <c r="J11" s="139">
        <f>ROUND(I11/2.6,5)</f>
        <v>67.5</v>
      </c>
      <c r="K11" s="178">
        <f>RANK(J11,J$9:J$17,0)</f>
        <v>1</v>
      </c>
      <c r="L11" s="177">
        <v>172</v>
      </c>
      <c r="M11" s="139">
        <f>ROUND(L11/2.6,5)</f>
        <v>66.15385</v>
      </c>
      <c r="N11" s="178">
        <f>RANK(M11,M$9:M$15,0)</f>
        <v>1</v>
      </c>
      <c r="O11" s="177">
        <v>170</v>
      </c>
      <c r="P11" s="139">
        <f>ROUND(O11/2.6,5)</f>
        <v>65.38462</v>
      </c>
      <c r="Q11" s="178">
        <f>RANK(P11,P$9:P$15,0)</f>
        <v>1</v>
      </c>
      <c r="R11" s="179"/>
      <c r="S11" s="179"/>
      <c r="T11" s="177">
        <f>I11+L11+O11</f>
        <v>517.5</v>
      </c>
      <c r="U11" s="140">
        <f>ROUND(T11/2.6/3,5)</f>
        <v>66.34615</v>
      </c>
      <c r="V11" s="171"/>
    </row>
    <row r="12" spans="1:22" s="157" customFormat="1" ht="31.5" customHeight="1">
      <c r="A12" s="155">
        <v>2</v>
      </c>
      <c r="B12" s="115" t="s">
        <v>256</v>
      </c>
      <c r="C12" s="125" t="s">
        <v>257</v>
      </c>
      <c r="D12" s="51" t="s">
        <v>258</v>
      </c>
      <c r="E12" s="145" t="s">
        <v>293</v>
      </c>
      <c r="F12" s="76" t="s">
        <v>259</v>
      </c>
      <c r="G12" s="161" t="s">
        <v>260</v>
      </c>
      <c r="H12" s="74" t="s">
        <v>261</v>
      </c>
      <c r="I12" s="167">
        <v>165.5</v>
      </c>
      <c r="J12" s="168">
        <f>ROUND(I12/2.6,5)</f>
        <v>63.65385</v>
      </c>
      <c r="K12" s="178">
        <f>RANK(J12,J$9:J$17,0)</f>
        <v>3</v>
      </c>
      <c r="L12" s="167">
        <v>165</v>
      </c>
      <c r="M12" s="168">
        <f>ROUND(L12/2.6,5)</f>
        <v>63.46154</v>
      </c>
      <c r="N12" s="178">
        <f>RANK(M12,M$9:M$15,0)</f>
        <v>2</v>
      </c>
      <c r="O12" s="167">
        <v>165.5</v>
      </c>
      <c r="P12" s="168">
        <f>ROUND(O12/2.6,5)</f>
        <v>63.65385</v>
      </c>
      <c r="Q12" s="178">
        <f>RANK(P12,P$9:P$15,0)</f>
        <v>2</v>
      </c>
      <c r="R12" s="152"/>
      <c r="S12" s="152"/>
      <c r="T12" s="167">
        <f>I12+L12+O12</f>
        <v>496</v>
      </c>
      <c r="U12" s="170">
        <f>ROUND(T12/2.6/3,5)</f>
        <v>63.58974</v>
      </c>
      <c r="V12" s="171"/>
    </row>
    <row r="13" spans="1:22" s="157" customFormat="1" ht="31.5" customHeight="1">
      <c r="A13" s="155">
        <v>3</v>
      </c>
      <c r="B13" s="55" t="s">
        <v>190</v>
      </c>
      <c r="C13" s="54" t="s">
        <v>191</v>
      </c>
      <c r="D13" s="56" t="s">
        <v>30</v>
      </c>
      <c r="E13" s="145" t="s">
        <v>281</v>
      </c>
      <c r="F13" s="118" t="s">
        <v>114</v>
      </c>
      <c r="G13" s="102" t="s">
        <v>115</v>
      </c>
      <c r="H13" s="152" t="s">
        <v>116</v>
      </c>
      <c r="I13" s="167">
        <v>166</v>
      </c>
      <c r="J13" s="168">
        <f>ROUND(I13/2.6,5)-1.5</f>
        <v>62.34615</v>
      </c>
      <c r="K13" s="178">
        <f>RANK(J13,J$9:J$17,0)</f>
        <v>4</v>
      </c>
      <c r="L13" s="167">
        <v>165</v>
      </c>
      <c r="M13" s="168">
        <f>ROUND(L13/2.6,5)-1.5</f>
        <v>61.96154</v>
      </c>
      <c r="N13" s="178">
        <f>RANK(M13,M$9:M$15,0)</f>
        <v>3</v>
      </c>
      <c r="O13" s="167">
        <v>162.5</v>
      </c>
      <c r="P13" s="168">
        <f>ROUND(O13/2.6,5)-1.5</f>
        <v>61</v>
      </c>
      <c r="Q13" s="178">
        <f>RANK(P13,P$9:P$15,0)</f>
        <v>3</v>
      </c>
      <c r="R13" s="152">
        <v>2</v>
      </c>
      <c r="S13" s="152"/>
      <c r="T13" s="167">
        <f>I13+L13+O13</f>
        <v>493.5</v>
      </c>
      <c r="U13" s="170">
        <f>ROUND(T13/2.6/3,5)-1.5</f>
        <v>61.76923</v>
      </c>
      <c r="V13" s="171"/>
    </row>
    <row r="14" spans="1:22" s="157" customFormat="1" ht="31.5" customHeight="1">
      <c r="A14" s="155">
        <v>4</v>
      </c>
      <c r="B14" s="55" t="s">
        <v>62</v>
      </c>
      <c r="C14" s="118"/>
      <c r="D14" s="68" t="s">
        <v>33</v>
      </c>
      <c r="E14" s="52" t="s">
        <v>154</v>
      </c>
      <c r="F14" s="126" t="s">
        <v>34</v>
      </c>
      <c r="G14" s="16" t="s">
        <v>60</v>
      </c>
      <c r="H14" s="96" t="s">
        <v>61</v>
      </c>
      <c r="I14" s="167">
        <v>158</v>
      </c>
      <c r="J14" s="168">
        <f>ROUND(I14/2.6,5)-0.5</f>
        <v>60.26923</v>
      </c>
      <c r="K14" s="178">
        <f>RANK(J14,J$9:J$15,0)</f>
        <v>5</v>
      </c>
      <c r="L14" s="167">
        <v>157</v>
      </c>
      <c r="M14" s="168">
        <f>ROUND(L14/2.6,5)-0.5</f>
        <v>59.88462</v>
      </c>
      <c r="N14" s="178">
        <f>RANK(M14,M$9:M$15,0)</f>
        <v>5</v>
      </c>
      <c r="O14" s="167">
        <v>156</v>
      </c>
      <c r="P14" s="168">
        <f>ROUND(O14/2.6,5)-0.5</f>
        <v>59.5</v>
      </c>
      <c r="Q14" s="178">
        <f>RANK(P14,P$9:P$15,0)</f>
        <v>4</v>
      </c>
      <c r="R14" s="152"/>
      <c r="S14" s="152"/>
      <c r="T14" s="167">
        <f>I14+L14+O14</f>
        <v>471</v>
      </c>
      <c r="U14" s="170">
        <f>ROUND(T14/2.6/3,5)-0.5</f>
        <v>59.88462</v>
      </c>
      <c r="V14" s="171"/>
    </row>
    <row r="15" spans="1:22" s="157" customFormat="1" ht="31.5" customHeight="1">
      <c r="A15" s="155">
        <v>5</v>
      </c>
      <c r="B15" s="297" t="s">
        <v>59</v>
      </c>
      <c r="C15" s="298" t="s">
        <v>75</v>
      </c>
      <c r="D15" s="299" t="s">
        <v>33</v>
      </c>
      <c r="E15" s="300" t="s">
        <v>158</v>
      </c>
      <c r="F15" s="301" t="s">
        <v>159</v>
      </c>
      <c r="G15" s="302" t="s">
        <v>60</v>
      </c>
      <c r="H15" s="303" t="s">
        <v>61</v>
      </c>
      <c r="I15" s="173">
        <v>158</v>
      </c>
      <c r="J15" s="174">
        <f>ROUND(I15/2.6,5)</f>
        <v>60.76923</v>
      </c>
      <c r="K15" s="187">
        <f>RANK(J15,J$9:J$17,0)</f>
        <v>5</v>
      </c>
      <c r="L15" s="173">
        <v>157.5</v>
      </c>
      <c r="M15" s="174">
        <f>ROUND(L15/2.6,5)</f>
        <v>60.57692</v>
      </c>
      <c r="N15" s="187">
        <f>RANK(M15,M$9:M$15,0)</f>
        <v>4</v>
      </c>
      <c r="O15" s="173">
        <v>146</v>
      </c>
      <c r="P15" s="174">
        <f>ROUND(O15/2.6,5)</f>
        <v>56.15385</v>
      </c>
      <c r="Q15" s="187">
        <f>RANK(P15,P$9:P$15,0)</f>
        <v>5</v>
      </c>
      <c r="R15" s="175"/>
      <c r="S15" s="175"/>
      <c r="T15" s="173">
        <f>I15+L15+O15</f>
        <v>461.5</v>
      </c>
      <c r="U15" s="176">
        <f>ROUND(T15/2.6/3,5)</f>
        <v>59.16667</v>
      </c>
      <c r="V15" s="171"/>
    </row>
    <row r="16" spans="1:21" ht="24.75" customHeight="1">
      <c r="A16" s="375" t="s">
        <v>294</v>
      </c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7"/>
    </row>
    <row r="17" spans="1:21" ht="31.5" customHeight="1">
      <c r="A17" s="155">
        <f>RANK(U17,$U$11:$U$17,0)</f>
        <v>1</v>
      </c>
      <c r="B17" s="290" t="s">
        <v>125</v>
      </c>
      <c r="C17" s="291" t="s">
        <v>126</v>
      </c>
      <c r="D17" s="292" t="s">
        <v>32</v>
      </c>
      <c r="E17" s="293" t="s">
        <v>127</v>
      </c>
      <c r="F17" s="294" t="s">
        <v>128</v>
      </c>
      <c r="G17" s="295" t="s">
        <v>129</v>
      </c>
      <c r="H17" s="296" t="s">
        <v>130</v>
      </c>
      <c r="I17" s="177">
        <v>171.5</v>
      </c>
      <c r="J17" s="139">
        <f>ROUND(I17/2.6,5)</f>
        <v>65.96154</v>
      </c>
      <c r="K17" s="178">
        <v>1</v>
      </c>
      <c r="L17" s="177">
        <v>173.5</v>
      </c>
      <c r="M17" s="139">
        <f>ROUND(L17/2.6,5)</f>
        <v>66.73077</v>
      </c>
      <c r="N17" s="178">
        <v>1</v>
      </c>
      <c r="O17" s="177">
        <v>174.5</v>
      </c>
      <c r="P17" s="139">
        <f>ROUND(O17/2.6,5)</f>
        <v>67.11538</v>
      </c>
      <c r="Q17" s="178">
        <v>1</v>
      </c>
      <c r="R17" s="179"/>
      <c r="S17" s="179"/>
      <c r="T17" s="177">
        <f>I17+L17+O17</f>
        <v>519.5</v>
      </c>
      <c r="U17" s="140">
        <f>ROUND(T17/2.6/3,5)</f>
        <v>66.60256</v>
      </c>
    </row>
    <row r="18" spans="1:21" ht="31.5" customHeight="1">
      <c r="A18" s="313"/>
      <c r="B18" s="314"/>
      <c r="C18" s="46"/>
      <c r="D18" s="315"/>
      <c r="E18" s="316"/>
      <c r="F18" s="317"/>
      <c r="G18" s="318"/>
      <c r="H18" s="84"/>
      <c r="I18" s="197"/>
      <c r="J18" s="198"/>
      <c r="K18" s="199"/>
      <c r="L18" s="197"/>
      <c r="M18" s="198"/>
      <c r="N18" s="199"/>
      <c r="O18" s="197"/>
      <c r="P18" s="198"/>
      <c r="Q18" s="199"/>
      <c r="R18" s="193"/>
      <c r="S18" s="193"/>
      <c r="T18" s="197"/>
      <c r="U18" s="200"/>
    </row>
    <row r="19" spans="2:11" ht="24.75" customHeight="1">
      <c r="B19" s="27" t="s">
        <v>2</v>
      </c>
      <c r="H19" s="111" t="s">
        <v>54</v>
      </c>
      <c r="I19" s="18"/>
      <c r="J19" s="5"/>
      <c r="K19" s="17"/>
    </row>
    <row r="20" spans="2:11" ht="24.75" customHeight="1">
      <c r="B20" s="32" t="s">
        <v>3</v>
      </c>
      <c r="H20" s="112" t="s">
        <v>35</v>
      </c>
      <c r="I20" s="11"/>
      <c r="J20" s="5"/>
      <c r="K20" s="31"/>
    </row>
    <row r="21" ht="32.25" customHeight="1"/>
    <row r="22" ht="32.25" customHeight="1"/>
    <row r="29" spans="2:10" ht="15">
      <c r="B29" s="27"/>
      <c r="H29" s="119"/>
      <c r="I29" s="18"/>
      <c r="J29" s="5"/>
    </row>
    <row r="30" spans="2:10" ht="15">
      <c r="B30" s="32"/>
      <c r="H30" s="112"/>
      <c r="I30" s="11"/>
      <c r="J30" s="5"/>
    </row>
    <row r="35" ht="32.25" customHeight="1"/>
    <row r="36" ht="29.25" customHeight="1"/>
  </sheetData>
  <sheetProtection/>
  <mergeCells count="25">
    <mergeCell ref="A1:V1"/>
    <mergeCell ref="A2:V2"/>
    <mergeCell ref="A3:V3"/>
    <mergeCell ref="A4:V4"/>
    <mergeCell ref="A5:V5"/>
    <mergeCell ref="A6:V6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A16:U16"/>
    <mergeCell ref="A10:U10"/>
    <mergeCell ref="L8:N8"/>
    <mergeCell ref="O8:Q8"/>
    <mergeCell ref="R8:R9"/>
    <mergeCell ref="S8:S9"/>
    <mergeCell ref="T8:T9"/>
    <mergeCell ref="U8:U9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workbookViewId="0" topLeftCell="A1">
      <selection activeCell="A12" sqref="A12"/>
    </sheetView>
  </sheetViews>
  <sheetFormatPr defaultColWidth="9.140625" defaultRowHeight="12.75"/>
  <cols>
    <col min="1" max="1" width="4.7109375" style="1" customWidth="1"/>
    <col min="2" max="2" width="24.7109375" style="2" customWidth="1"/>
    <col min="3" max="3" width="8.7109375" style="1" hidden="1" customWidth="1"/>
    <col min="4" max="4" width="6.7109375" style="1" customWidth="1"/>
    <col min="5" max="5" width="34.7109375" style="1" customWidth="1"/>
    <col min="6" max="6" width="8.7109375" style="1" hidden="1" customWidth="1"/>
    <col min="7" max="7" width="17.7109375" style="1" hidden="1" customWidth="1"/>
    <col min="8" max="8" width="22.7109375" style="1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hidden="1" customWidth="1"/>
    <col min="23" max="16384" width="9.140625" style="1" customWidth="1"/>
  </cols>
  <sheetData>
    <row r="1" spans="1:22" ht="24.75" customHeight="1">
      <c r="A1" s="359" t="s">
        <v>94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ht="24.75" customHeight="1">
      <c r="A2" s="360" t="s">
        <v>19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</row>
    <row r="3" spans="1:22" ht="24.75" customHeight="1">
      <c r="A3" s="360" t="s">
        <v>20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</row>
    <row r="4" spans="1:22" s="42" customFormat="1" ht="24.75" customHeight="1">
      <c r="A4" s="361" t="s">
        <v>41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</row>
    <row r="5" spans="1:22" s="42" customFormat="1" ht="24.75" customHeight="1">
      <c r="A5" s="360" t="s">
        <v>25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</row>
    <row r="6" spans="1:23" ht="24.75" customHeight="1">
      <c r="A6" s="349" t="s">
        <v>297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"/>
    </row>
    <row r="7" spans="1:22" s="35" customFormat="1" ht="24.75" customHeight="1">
      <c r="A7" s="21" t="s">
        <v>23</v>
      </c>
      <c r="B7" s="22"/>
      <c r="C7" s="23"/>
      <c r="D7" s="23"/>
      <c r="E7" s="24"/>
      <c r="F7" s="24"/>
      <c r="G7" s="24"/>
      <c r="H7" s="34"/>
      <c r="I7" s="34"/>
      <c r="J7" s="34"/>
      <c r="K7" s="34"/>
      <c r="L7" s="34"/>
      <c r="M7" s="34"/>
      <c r="N7" s="34"/>
      <c r="O7" s="34"/>
      <c r="P7" s="362" t="s">
        <v>95</v>
      </c>
      <c r="Q7" s="362"/>
      <c r="R7" s="362"/>
      <c r="S7" s="362"/>
      <c r="T7" s="362"/>
      <c r="U7" s="362"/>
      <c r="V7" s="362"/>
    </row>
    <row r="8" spans="1:22" ht="19.5" customHeight="1">
      <c r="A8" s="331" t="s">
        <v>1</v>
      </c>
      <c r="B8" s="353" t="s">
        <v>17</v>
      </c>
      <c r="C8" s="340" t="s">
        <v>12</v>
      </c>
      <c r="D8" s="339" t="s">
        <v>11</v>
      </c>
      <c r="E8" s="358" t="s">
        <v>18</v>
      </c>
      <c r="F8" s="382" t="s">
        <v>12</v>
      </c>
      <c r="G8" s="382" t="s">
        <v>8</v>
      </c>
      <c r="H8" s="353" t="s">
        <v>4</v>
      </c>
      <c r="I8" s="353" t="s">
        <v>9</v>
      </c>
      <c r="J8" s="353"/>
      <c r="K8" s="353"/>
      <c r="L8" s="353" t="s">
        <v>5</v>
      </c>
      <c r="M8" s="353"/>
      <c r="N8" s="353"/>
      <c r="O8" s="353" t="s">
        <v>10</v>
      </c>
      <c r="P8" s="353"/>
      <c r="Q8" s="353"/>
      <c r="R8" s="326" t="s">
        <v>26</v>
      </c>
      <c r="S8" s="327" t="s">
        <v>27</v>
      </c>
      <c r="T8" s="331" t="s">
        <v>6</v>
      </c>
      <c r="U8" s="353" t="s">
        <v>21</v>
      </c>
      <c r="V8" s="321" t="s">
        <v>15</v>
      </c>
    </row>
    <row r="9" spans="1:22" ht="39.75" customHeight="1">
      <c r="A9" s="331"/>
      <c r="B9" s="353"/>
      <c r="C9" s="340"/>
      <c r="D9" s="340"/>
      <c r="E9" s="358"/>
      <c r="F9" s="382"/>
      <c r="G9" s="382"/>
      <c r="H9" s="353"/>
      <c r="I9" s="36" t="s">
        <v>16</v>
      </c>
      <c r="J9" s="37" t="s">
        <v>0</v>
      </c>
      <c r="K9" s="36" t="s">
        <v>1</v>
      </c>
      <c r="L9" s="36" t="s">
        <v>16</v>
      </c>
      <c r="M9" s="37" t="s">
        <v>0</v>
      </c>
      <c r="N9" s="36" t="s">
        <v>1</v>
      </c>
      <c r="O9" s="36" t="s">
        <v>16</v>
      </c>
      <c r="P9" s="37" t="s">
        <v>0</v>
      </c>
      <c r="Q9" s="36" t="s">
        <v>1</v>
      </c>
      <c r="R9" s="326"/>
      <c r="S9" s="328"/>
      <c r="T9" s="331"/>
      <c r="U9" s="354"/>
      <c r="V9" s="322"/>
    </row>
    <row r="10" spans="1:22" s="157" customFormat="1" ht="31.5" customHeight="1">
      <c r="A10" s="155">
        <f>RANK(U10,$U$10:$U$12,0)</f>
        <v>1</v>
      </c>
      <c r="B10" s="93" t="s">
        <v>249</v>
      </c>
      <c r="C10" s="57"/>
      <c r="D10" s="89" t="s">
        <v>30</v>
      </c>
      <c r="E10" s="59" t="s">
        <v>238</v>
      </c>
      <c r="F10" s="60" t="s">
        <v>239</v>
      </c>
      <c r="G10" s="102" t="s">
        <v>230</v>
      </c>
      <c r="H10" s="214" t="s">
        <v>231</v>
      </c>
      <c r="I10" s="94">
        <v>118</v>
      </c>
      <c r="J10" s="139">
        <f>ROUND(I10/1.8,5)</f>
        <v>65.55556</v>
      </c>
      <c r="K10" s="169">
        <f>RANK(J10,J$9:J$12,0)</f>
        <v>1</v>
      </c>
      <c r="L10" s="94">
        <v>117.5</v>
      </c>
      <c r="M10" s="139">
        <f>ROUND(L10/1.8,5)</f>
        <v>65.27778</v>
      </c>
      <c r="N10" s="169">
        <f>RANK(M10,M$9:M$12,0)</f>
        <v>1</v>
      </c>
      <c r="O10" s="94">
        <v>118.5</v>
      </c>
      <c r="P10" s="139">
        <f>ROUND(O10/1.8,5)</f>
        <v>65.83333</v>
      </c>
      <c r="Q10" s="169">
        <f>RANK(P10,P$9:P$12,0)</f>
        <v>1</v>
      </c>
      <c r="R10" s="130">
        <v>1</v>
      </c>
      <c r="S10" s="130"/>
      <c r="T10" s="94">
        <f>I10+L10+O10</f>
        <v>354</v>
      </c>
      <c r="U10" s="140">
        <f>ROUND(T10/1.8/3,5)</f>
        <v>65.55556</v>
      </c>
      <c r="V10" s="180"/>
    </row>
    <row r="11" spans="1:22" s="157" customFormat="1" ht="31.5" customHeight="1">
      <c r="A11" s="155">
        <f>RANK(U11,$U$10:$U$12,0)</f>
        <v>2</v>
      </c>
      <c r="B11" s="52" t="s">
        <v>246</v>
      </c>
      <c r="C11" s="75"/>
      <c r="D11" s="7" t="s">
        <v>30</v>
      </c>
      <c r="E11" s="93" t="s">
        <v>228</v>
      </c>
      <c r="F11" s="60" t="s">
        <v>229</v>
      </c>
      <c r="G11" s="121" t="s">
        <v>230</v>
      </c>
      <c r="H11" s="214" t="s">
        <v>231</v>
      </c>
      <c r="I11" s="77">
        <v>116.5</v>
      </c>
      <c r="J11" s="168">
        <f>ROUND(I11/1.8,5)</f>
        <v>64.72222</v>
      </c>
      <c r="K11" s="169">
        <f>RANK(J11,J$9:J$12,0)</f>
        <v>2</v>
      </c>
      <c r="L11" s="77">
        <v>112.5</v>
      </c>
      <c r="M11" s="168">
        <f>ROUND(L11/1.8,5)</f>
        <v>62.5</v>
      </c>
      <c r="N11" s="169">
        <f>RANK(M11,M$9:M$12,0)</f>
        <v>2</v>
      </c>
      <c r="O11" s="77">
        <v>112</v>
      </c>
      <c r="P11" s="168">
        <f>ROUND(O11/1.8,5)</f>
        <v>62.22222</v>
      </c>
      <c r="Q11" s="169">
        <f>RANK(P11,P$9:P$12,0)</f>
        <v>2</v>
      </c>
      <c r="R11" s="7">
        <v>2</v>
      </c>
      <c r="S11" s="7"/>
      <c r="T11" s="77">
        <f>I11+L11+O11</f>
        <v>341</v>
      </c>
      <c r="U11" s="170">
        <f>ROUND(T11/1.8/3,5)</f>
        <v>63.14815</v>
      </c>
      <c r="V11" s="180" t="s">
        <v>37</v>
      </c>
    </row>
    <row r="12" spans="1:22" s="157" customFormat="1" ht="31.5" customHeight="1">
      <c r="A12" s="155"/>
      <c r="B12" s="52" t="s">
        <v>97</v>
      </c>
      <c r="C12" s="126"/>
      <c r="D12" s="7" t="s">
        <v>30</v>
      </c>
      <c r="E12" s="59" t="s">
        <v>96</v>
      </c>
      <c r="F12" s="60" t="s">
        <v>34</v>
      </c>
      <c r="G12" s="128" t="s">
        <v>68</v>
      </c>
      <c r="H12" s="50" t="s">
        <v>29</v>
      </c>
      <c r="I12" s="379" t="s">
        <v>282</v>
      </c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1"/>
      <c r="V12" s="180"/>
    </row>
    <row r="13" spans="1:21" ht="24.75" customHeight="1">
      <c r="A13" s="38"/>
      <c r="B13" s="79"/>
      <c r="C13" s="80"/>
      <c r="D13" s="78"/>
      <c r="E13" s="81"/>
      <c r="F13" s="82"/>
      <c r="G13" s="83"/>
      <c r="H13" s="84"/>
      <c r="I13" s="85"/>
      <c r="J13" s="40"/>
      <c r="K13" s="39"/>
      <c r="L13" s="85"/>
      <c r="M13" s="40"/>
      <c r="N13" s="39"/>
      <c r="O13" s="85"/>
      <c r="P13" s="40"/>
      <c r="Q13" s="39"/>
      <c r="R13" s="38"/>
      <c r="S13" s="38"/>
      <c r="T13" s="85"/>
      <c r="U13" s="41"/>
    </row>
    <row r="14" spans="2:11" ht="24.75" customHeight="1">
      <c r="B14" s="27" t="s">
        <v>2</v>
      </c>
      <c r="H14" s="111" t="s">
        <v>54</v>
      </c>
      <c r="I14" s="18"/>
      <c r="J14" s="5"/>
      <c r="K14" s="17"/>
    </row>
    <row r="15" spans="2:11" ht="24.75" customHeight="1">
      <c r="B15" s="32" t="s">
        <v>3</v>
      </c>
      <c r="H15" s="112" t="s">
        <v>35</v>
      </c>
      <c r="I15" s="11"/>
      <c r="J15" s="5"/>
      <c r="K15" s="31"/>
    </row>
    <row r="16" ht="32.25" customHeight="1"/>
    <row r="17" ht="32.25" customHeight="1"/>
    <row r="24" spans="2:10" ht="15">
      <c r="B24" s="27"/>
      <c r="H24" s="17"/>
      <c r="I24" s="18"/>
      <c r="J24" s="5"/>
    </row>
    <row r="25" spans="2:10" ht="15">
      <c r="B25" s="32"/>
      <c r="H25" s="25"/>
      <c r="I25" s="11"/>
      <c r="J25" s="5"/>
    </row>
    <row r="30" ht="32.25" customHeight="1"/>
    <row r="31" ht="29.25" customHeight="1"/>
  </sheetData>
  <sheetProtection/>
  <mergeCells count="24">
    <mergeCell ref="A1:V1"/>
    <mergeCell ref="A2:V2"/>
    <mergeCell ref="A3:V3"/>
    <mergeCell ref="A4:V4"/>
    <mergeCell ref="A5:V5"/>
    <mergeCell ref="A6:V6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I12:U12"/>
    <mergeCell ref="V8:V9"/>
    <mergeCell ref="L8:N8"/>
    <mergeCell ref="O8:Q8"/>
    <mergeCell ref="R8:R9"/>
    <mergeCell ref="S8:S9"/>
    <mergeCell ref="T8:T9"/>
    <mergeCell ref="U8:U9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workbookViewId="0" topLeftCell="A13">
      <selection activeCell="E24" sqref="E24"/>
    </sheetView>
  </sheetViews>
  <sheetFormatPr defaultColWidth="9.140625" defaultRowHeight="12.75"/>
  <cols>
    <col min="1" max="1" width="4.7109375" style="0" customWidth="1"/>
    <col min="2" max="2" width="24.7109375" style="0" customWidth="1"/>
    <col min="3" max="3" width="8.7109375" style="0" hidden="1" customWidth="1"/>
    <col min="4" max="4" width="6.7109375" style="0" customWidth="1"/>
    <col min="5" max="5" width="34.7109375" style="0" customWidth="1"/>
    <col min="6" max="6" width="8.7109375" style="0" hidden="1" customWidth="1"/>
    <col min="7" max="7" width="17.7109375" style="0" hidden="1" customWidth="1"/>
    <col min="8" max="8" width="22.7109375" style="0" customWidth="1"/>
    <col min="9" max="9" width="6.7109375" style="0" customWidth="1"/>
    <col min="10" max="10" width="8.7109375" style="0" customWidth="1"/>
    <col min="11" max="11" width="4.7109375" style="0" customWidth="1"/>
    <col min="12" max="12" width="6.7109375" style="0" customWidth="1"/>
    <col min="13" max="13" width="8.7109375" style="0" customWidth="1"/>
    <col min="14" max="14" width="4.7109375" style="0" customWidth="1"/>
    <col min="15" max="15" width="6.7109375" style="0" customWidth="1"/>
    <col min="16" max="16" width="8.7109375" style="0" customWidth="1"/>
    <col min="17" max="19" width="4.7109375" style="0" customWidth="1"/>
    <col min="20" max="20" width="6.7109375" style="0" customWidth="1"/>
    <col min="21" max="21" width="6.7109375" style="0" hidden="1" customWidth="1"/>
    <col min="22" max="22" width="8.7109375" style="0" customWidth="1"/>
    <col min="23" max="23" width="6.7109375" style="0" customWidth="1"/>
  </cols>
  <sheetData>
    <row r="1" spans="1:23" s="12" customFormat="1" ht="24.75" customHeight="1">
      <c r="A1" s="346" t="s">
        <v>94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</row>
    <row r="2" spans="1:23" s="12" customFormat="1" ht="24.75" customHeight="1">
      <c r="A2" s="347" t="s">
        <v>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</row>
    <row r="3" spans="1:23" ht="24.75" customHeight="1">
      <c r="A3" s="347" t="s">
        <v>20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</row>
    <row r="4" spans="1:23" ht="24.75" customHeight="1">
      <c r="A4" s="348" t="s">
        <v>13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</row>
    <row r="5" spans="1:23" ht="24.75" customHeight="1">
      <c r="A5" s="347" t="s">
        <v>24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</row>
    <row r="6" spans="1:23" ht="24.75" customHeight="1">
      <c r="A6" s="349" t="s">
        <v>271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</row>
    <row r="7" spans="1:23" s="26" customFormat="1" ht="24.75" customHeight="1">
      <c r="A7" s="21" t="s">
        <v>23</v>
      </c>
      <c r="B7" s="22"/>
      <c r="C7" s="22"/>
      <c r="D7" s="23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332" t="s">
        <v>95</v>
      </c>
      <c r="R7" s="332"/>
      <c r="S7" s="332"/>
      <c r="T7" s="332"/>
      <c r="U7" s="332"/>
      <c r="V7" s="332"/>
      <c r="W7" s="332"/>
    </row>
    <row r="8" spans="1:23" ht="19.5" customHeight="1">
      <c r="A8" s="333" t="s">
        <v>1</v>
      </c>
      <c r="B8" s="335" t="s">
        <v>17</v>
      </c>
      <c r="C8" s="337" t="s">
        <v>12</v>
      </c>
      <c r="D8" s="339" t="s">
        <v>11</v>
      </c>
      <c r="E8" s="341" t="s">
        <v>18</v>
      </c>
      <c r="F8" s="337" t="s">
        <v>12</v>
      </c>
      <c r="G8" s="337" t="s">
        <v>8</v>
      </c>
      <c r="H8" s="344" t="s">
        <v>4</v>
      </c>
      <c r="I8" s="323" t="s">
        <v>9</v>
      </c>
      <c r="J8" s="324"/>
      <c r="K8" s="325"/>
      <c r="L8" s="323" t="s">
        <v>5</v>
      </c>
      <c r="M8" s="324"/>
      <c r="N8" s="325"/>
      <c r="O8" s="323" t="s">
        <v>10</v>
      </c>
      <c r="P8" s="324"/>
      <c r="Q8" s="324"/>
      <c r="R8" s="326" t="s">
        <v>26</v>
      </c>
      <c r="S8" s="327" t="s">
        <v>27</v>
      </c>
      <c r="T8" s="329" t="s">
        <v>6</v>
      </c>
      <c r="U8" s="331" t="s">
        <v>90</v>
      </c>
      <c r="V8" s="319" t="s">
        <v>22</v>
      </c>
      <c r="W8" s="321" t="s">
        <v>15</v>
      </c>
    </row>
    <row r="9" spans="1:23" ht="39.75" customHeight="1">
      <c r="A9" s="334"/>
      <c r="B9" s="336"/>
      <c r="C9" s="338"/>
      <c r="D9" s="340"/>
      <c r="E9" s="342"/>
      <c r="F9" s="338"/>
      <c r="G9" s="343"/>
      <c r="H9" s="345"/>
      <c r="I9" s="36" t="s">
        <v>16</v>
      </c>
      <c r="J9" s="37" t="s">
        <v>0</v>
      </c>
      <c r="K9" s="36" t="s">
        <v>1</v>
      </c>
      <c r="L9" s="36" t="s">
        <v>16</v>
      </c>
      <c r="M9" s="37" t="s">
        <v>0</v>
      </c>
      <c r="N9" s="36" t="s">
        <v>1</v>
      </c>
      <c r="O9" s="36" t="s">
        <v>16</v>
      </c>
      <c r="P9" s="37" t="s">
        <v>0</v>
      </c>
      <c r="Q9" s="117" t="s">
        <v>1</v>
      </c>
      <c r="R9" s="326"/>
      <c r="S9" s="328"/>
      <c r="T9" s="330"/>
      <c r="U9" s="331"/>
      <c r="V9" s="320"/>
      <c r="W9" s="322"/>
    </row>
    <row r="10" spans="1:23" s="172" customFormat="1" ht="31.5" customHeight="1">
      <c r="A10" s="155">
        <f aca="true" t="shared" si="0" ref="A10:A21">RANK(V10,$V$10:$V$21,0)</f>
        <v>1</v>
      </c>
      <c r="B10" s="228" t="s">
        <v>170</v>
      </c>
      <c r="C10" s="202" t="s">
        <v>171</v>
      </c>
      <c r="D10" s="229" t="s">
        <v>172</v>
      </c>
      <c r="E10" s="188" t="s">
        <v>176</v>
      </c>
      <c r="F10" s="232" t="s">
        <v>177</v>
      </c>
      <c r="G10" s="66" t="s">
        <v>178</v>
      </c>
      <c r="H10" s="122" t="s">
        <v>179</v>
      </c>
      <c r="I10" s="167">
        <v>231</v>
      </c>
      <c r="J10" s="168">
        <f aca="true" t="shared" si="1" ref="J10:J21">ROUND(I10/3.4,5)</f>
        <v>67.94118</v>
      </c>
      <c r="K10" s="169">
        <f aca="true" t="shared" si="2" ref="K10:K21">RANK(J10,J$10:J$21,0)</f>
        <v>2</v>
      </c>
      <c r="L10" s="167">
        <v>237.5</v>
      </c>
      <c r="M10" s="168">
        <f aca="true" t="shared" si="3" ref="M10:M21">ROUND(L10/3.4,5)</f>
        <v>69.85294</v>
      </c>
      <c r="N10" s="169">
        <f aca="true" t="shared" si="4" ref="N10:N21">RANK(M10,M$10:M$21,0)</f>
        <v>2</v>
      </c>
      <c r="O10" s="167">
        <v>236.5</v>
      </c>
      <c r="P10" s="168">
        <f aca="true" t="shared" si="5" ref="P10:P21">ROUND(O10/3.4,5)</f>
        <v>69.55882</v>
      </c>
      <c r="Q10" s="169">
        <f aca="true" t="shared" si="6" ref="Q10:Q21">RANK(P10,P$10:P$21,0)</f>
        <v>1</v>
      </c>
      <c r="R10" s="152"/>
      <c r="S10" s="152"/>
      <c r="T10" s="167">
        <f aca="true" t="shared" si="7" ref="T10:T21">I10+L10+O10</f>
        <v>705</v>
      </c>
      <c r="U10" s="167"/>
      <c r="V10" s="170">
        <f aca="true" t="shared" si="8" ref="V10:V21">ROUND(T10/3.4/3,5)</f>
        <v>69.11765</v>
      </c>
      <c r="W10" s="171" t="s">
        <v>42</v>
      </c>
    </row>
    <row r="11" spans="1:23" s="172" customFormat="1" ht="31.5" customHeight="1">
      <c r="A11" s="155">
        <f t="shared" si="0"/>
        <v>2</v>
      </c>
      <c r="B11" s="58" t="s">
        <v>170</v>
      </c>
      <c r="C11" s="202" t="s">
        <v>171</v>
      </c>
      <c r="D11" s="209" t="s">
        <v>172</v>
      </c>
      <c r="E11" s="116" t="s">
        <v>173</v>
      </c>
      <c r="F11" s="104" t="s">
        <v>174</v>
      </c>
      <c r="G11" s="101" t="s">
        <v>175</v>
      </c>
      <c r="H11" s="122" t="s">
        <v>179</v>
      </c>
      <c r="I11" s="167">
        <v>232</v>
      </c>
      <c r="J11" s="168">
        <f t="shared" si="1"/>
        <v>68.23529</v>
      </c>
      <c r="K11" s="169">
        <f t="shared" si="2"/>
        <v>1</v>
      </c>
      <c r="L11" s="167">
        <v>238</v>
      </c>
      <c r="M11" s="168">
        <f t="shared" si="3"/>
        <v>70</v>
      </c>
      <c r="N11" s="169">
        <f t="shared" si="4"/>
        <v>1</v>
      </c>
      <c r="O11" s="167">
        <v>231</v>
      </c>
      <c r="P11" s="168">
        <f t="shared" si="5"/>
        <v>67.94118</v>
      </c>
      <c r="Q11" s="169">
        <f t="shared" si="6"/>
        <v>2</v>
      </c>
      <c r="R11" s="152"/>
      <c r="S11" s="152"/>
      <c r="T11" s="167">
        <f t="shared" si="7"/>
        <v>701</v>
      </c>
      <c r="U11" s="167"/>
      <c r="V11" s="170">
        <f t="shared" si="8"/>
        <v>68.72549</v>
      </c>
      <c r="W11" s="171" t="s">
        <v>42</v>
      </c>
    </row>
    <row r="12" spans="1:23" s="172" customFormat="1" ht="31.5" customHeight="1">
      <c r="A12" s="155">
        <f t="shared" si="0"/>
        <v>3</v>
      </c>
      <c r="B12" s="149" t="s">
        <v>106</v>
      </c>
      <c r="C12" s="150" t="s">
        <v>107</v>
      </c>
      <c r="D12" s="56">
        <v>2</v>
      </c>
      <c r="E12" s="59" t="s">
        <v>163</v>
      </c>
      <c r="F12" s="60" t="s">
        <v>164</v>
      </c>
      <c r="G12" s="162" t="s">
        <v>165</v>
      </c>
      <c r="H12" s="207" t="s">
        <v>111</v>
      </c>
      <c r="I12" s="167">
        <v>220</v>
      </c>
      <c r="J12" s="168">
        <f t="shared" si="1"/>
        <v>64.70588</v>
      </c>
      <c r="K12" s="169">
        <f t="shared" si="2"/>
        <v>6</v>
      </c>
      <c r="L12" s="167">
        <v>224.5</v>
      </c>
      <c r="M12" s="168">
        <f t="shared" si="3"/>
        <v>66.02941</v>
      </c>
      <c r="N12" s="169">
        <f t="shared" si="4"/>
        <v>3</v>
      </c>
      <c r="O12" s="167">
        <v>224.5</v>
      </c>
      <c r="P12" s="168">
        <f t="shared" si="5"/>
        <v>66.02941</v>
      </c>
      <c r="Q12" s="169">
        <f t="shared" si="6"/>
        <v>3</v>
      </c>
      <c r="R12" s="152"/>
      <c r="S12" s="152"/>
      <c r="T12" s="167">
        <f t="shared" si="7"/>
        <v>669</v>
      </c>
      <c r="U12" s="167"/>
      <c r="V12" s="170">
        <f t="shared" si="8"/>
        <v>65.58824</v>
      </c>
      <c r="W12" s="171" t="s">
        <v>42</v>
      </c>
    </row>
    <row r="13" spans="1:23" s="172" customFormat="1" ht="31.5" customHeight="1">
      <c r="A13" s="155">
        <f t="shared" si="0"/>
        <v>4</v>
      </c>
      <c r="B13" s="93" t="s">
        <v>44</v>
      </c>
      <c r="C13" s="120" t="s">
        <v>45</v>
      </c>
      <c r="D13" s="56" t="s">
        <v>33</v>
      </c>
      <c r="E13" s="145" t="s">
        <v>186</v>
      </c>
      <c r="F13" s="124" t="s">
        <v>187</v>
      </c>
      <c r="G13" s="153" t="s">
        <v>49</v>
      </c>
      <c r="H13" s="131" t="s">
        <v>43</v>
      </c>
      <c r="I13" s="167">
        <v>221.5</v>
      </c>
      <c r="J13" s="168">
        <f t="shared" si="1"/>
        <v>65.14706</v>
      </c>
      <c r="K13" s="169">
        <f t="shared" si="2"/>
        <v>4</v>
      </c>
      <c r="L13" s="167">
        <v>221</v>
      </c>
      <c r="M13" s="168">
        <f t="shared" si="3"/>
        <v>65</v>
      </c>
      <c r="N13" s="169">
        <f t="shared" si="4"/>
        <v>5</v>
      </c>
      <c r="O13" s="167">
        <v>221</v>
      </c>
      <c r="P13" s="168">
        <f t="shared" si="5"/>
        <v>65</v>
      </c>
      <c r="Q13" s="169">
        <f t="shared" si="6"/>
        <v>4</v>
      </c>
      <c r="R13" s="152"/>
      <c r="S13" s="152"/>
      <c r="T13" s="167">
        <f t="shared" si="7"/>
        <v>663.5</v>
      </c>
      <c r="U13" s="167"/>
      <c r="V13" s="170">
        <f t="shared" si="8"/>
        <v>65.04902</v>
      </c>
      <c r="W13" s="171" t="s">
        <v>42</v>
      </c>
    </row>
    <row r="14" spans="1:23" s="172" customFormat="1" ht="31.5" customHeight="1">
      <c r="A14" s="155">
        <f t="shared" si="0"/>
        <v>5</v>
      </c>
      <c r="B14" s="8" t="s">
        <v>209</v>
      </c>
      <c r="C14" s="72" t="s">
        <v>210</v>
      </c>
      <c r="D14" s="88" t="s">
        <v>28</v>
      </c>
      <c r="E14" s="231" t="s">
        <v>211</v>
      </c>
      <c r="F14" s="6" t="s">
        <v>212</v>
      </c>
      <c r="G14" s="211" t="s">
        <v>213</v>
      </c>
      <c r="H14" s="114" t="s">
        <v>214</v>
      </c>
      <c r="I14" s="167">
        <v>224</v>
      </c>
      <c r="J14" s="168">
        <f t="shared" si="1"/>
        <v>65.88235</v>
      </c>
      <c r="K14" s="169">
        <f t="shared" si="2"/>
        <v>3</v>
      </c>
      <c r="L14" s="167">
        <v>221.5</v>
      </c>
      <c r="M14" s="168">
        <f t="shared" si="3"/>
        <v>65.14706</v>
      </c>
      <c r="N14" s="169">
        <f t="shared" si="4"/>
        <v>4</v>
      </c>
      <c r="O14" s="167">
        <v>216</v>
      </c>
      <c r="P14" s="168">
        <f t="shared" si="5"/>
        <v>63.52941</v>
      </c>
      <c r="Q14" s="169">
        <f t="shared" si="6"/>
        <v>5</v>
      </c>
      <c r="R14" s="152"/>
      <c r="S14" s="152"/>
      <c r="T14" s="167">
        <f t="shared" si="7"/>
        <v>661.5</v>
      </c>
      <c r="U14" s="167"/>
      <c r="V14" s="170">
        <f t="shared" si="8"/>
        <v>64.85294</v>
      </c>
      <c r="W14" s="171" t="s">
        <v>57</v>
      </c>
    </row>
    <row r="15" spans="1:23" s="172" customFormat="1" ht="31.5" customHeight="1">
      <c r="A15" s="155">
        <f t="shared" si="0"/>
        <v>6</v>
      </c>
      <c r="B15" s="55" t="s">
        <v>47</v>
      </c>
      <c r="C15" s="118" t="s">
        <v>48</v>
      </c>
      <c r="D15" s="68" t="s">
        <v>28</v>
      </c>
      <c r="E15" s="93" t="s">
        <v>55</v>
      </c>
      <c r="F15" s="60" t="s">
        <v>56</v>
      </c>
      <c r="G15" s="121" t="s">
        <v>49</v>
      </c>
      <c r="H15" s="122" t="s">
        <v>43</v>
      </c>
      <c r="I15" s="167">
        <v>220.5</v>
      </c>
      <c r="J15" s="168">
        <f t="shared" si="1"/>
        <v>64.85294</v>
      </c>
      <c r="K15" s="169">
        <f t="shared" si="2"/>
        <v>5</v>
      </c>
      <c r="L15" s="167">
        <v>221</v>
      </c>
      <c r="M15" s="168">
        <f t="shared" si="3"/>
        <v>65</v>
      </c>
      <c r="N15" s="169">
        <f t="shared" si="4"/>
        <v>5</v>
      </c>
      <c r="O15" s="167">
        <v>215</v>
      </c>
      <c r="P15" s="168">
        <f t="shared" si="5"/>
        <v>63.23529</v>
      </c>
      <c r="Q15" s="169">
        <f t="shared" si="6"/>
        <v>6</v>
      </c>
      <c r="R15" s="152"/>
      <c r="S15" s="152"/>
      <c r="T15" s="167">
        <f t="shared" si="7"/>
        <v>656.5</v>
      </c>
      <c r="U15" s="167"/>
      <c r="V15" s="170">
        <f t="shared" si="8"/>
        <v>64.36275</v>
      </c>
      <c r="W15" s="171" t="s">
        <v>57</v>
      </c>
    </row>
    <row r="16" spans="1:23" s="172" customFormat="1" ht="31.5" customHeight="1">
      <c r="A16" s="155">
        <f t="shared" si="0"/>
        <v>7</v>
      </c>
      <c r="B16" s="73" t="s">
        <v>217</v>
      </c>
      <c r="C16" s="202" t="s">
        <v>218</v>
      </c>
      <c r="D16" s="51" t="s">
        <v>28</v>
      </c>
      <c r="E16" s="138" t="s">
        <v>219</v>
      </c>
      <c r="F16" s="15" t="s">
        <v>220</v>
      </c>
      <c r="G16" s="16" t="s">
        <v>221</v>
      </c>
      <c r="H16" s="7" t="s">
        <v>214</v>
      </c>
      <c r="I16" s="167">
        <v>218.5</v>
      </c>
      <c r="J16" s="168">
        <f t="shared" si="1"/>
        <v>64.26471</v>
      </c>
      <c r="K16" s="169">
        <f t="shared" si="2"/>
        <v>7</v>
      </c>
      <c r="L16" s="167">
        <v>214.5</v>
      </c>
      <c r="M16" s="168">
        <f t="shared" si="3"/>
        <v>63.08824</v>
      </c>
      <c r="N16" s="169">
        <f t="shared" si="4"/>
        <v>7</v>
      </c>
      <c r="O16" s="167">
        <v>215</v>
      </c>
      <c r="P16" s="168">
        <f t="shared" si="5"/>
        <v>63.23529</v>
      </c>
      <c r="Q16" s="169">
        <f t="shared" si="6"/>
        <v>6</v>
      </c>
      <c r="R16" s="152"/>
      <c r="S16" s="152"/>
      <c r="T16" s="167">
        <f t="shared" si="7"/>
        <v>648</v>
      </c>
      <c r="U16" s="167"/>
      <c r="V16" s="170">
        <f t="shared" si="8"/>
        <v>63.52941</v>
      </c>
      <c r="W16" s="171"/>
    </row>
    <row r="17" spans="1:23" s="172" customFormat="1" ht="31.5" customHeight="1">
      <c r="A17" s="155">
        <f t="shared" si="0"/>
        <v>8</v>
      </c>
      <c r="B17" s="8" t="s">
        <v>209</v>
      </c>
      <c r="C17" s="72" t="s">
        <v>210</v>
      </c>
      <c r="D17" s="88" t="s">
        <v>28</v>
      </c>
      <c r="E17" s="230" t="s">
        <v>215</v>
      </c>
      <c r="F17" s="213" t="s">
        <v>216</v>
      </c>
      <c r="G17" s="213" t="s">
        <v>213</v>
      </c>
      <c r="H17" s="147" t="s">
        <v>214</v>
      </c>
      <c r="I17" s="167">
        <v>218</v>
      </c>
      <c r="J17" s="168">
        <f t="shared" si="1"/>
        <v>64.11765</v>
      </c>
      <c r="K17" s="169">
        <f t="shared" si="2"/>
        <v>8</v>
      </c>
      <c r="L17" s="167">
        <v>206.5</v>
      </c>
      <c r="M17" s="168">
        <f t="shared" si="3"/>
        <v>60.73529</v>
      </c>
      <c r="N17" s="169">
        <f t="shared" si="4"/>
        <v>10</v>
      </c>
      <c r="O17" s="167">
        <v>212</v>
      </c>
      <c r="P17" s="168">
        <f t="shared" si="5"/>
        <v>62.35294</v>
      </c>
      <c r="Q17" s="169">
        <f t="shared" si="6"/>
        <v>9</v>
      </c>
      <c r="R17" s="152"/>
      <c r="S17" s="152"/>
      <c r="T17" s="167">
        <f t="shared" si="7"/>
        <v>636.5</v>
      </c>
      <c r="U17" s="167"/>
      <c r="V17" s="170">
        <f t="shared" si="8"/>
        <v>62.40196</v>
      </c>
      <c r="W17" s="171"/>
    </row>
    <row r="18" spans="1:23" s="172" customFormat="1" ht="31.5" customHeight="1">
      <c r="A18" s="155">
        <f t="shared" si="0"/>
        <v>9</v>
      </c>
      <c r="B18" s="127" t="s">
        <v>63</v>
      </c>
      <c r="C18" s="109" t="s">
        <v>53</v>
      </c>
      <c r="D18" s="95" t="s">
        <v>28</v>
      </c>
      <c r="E18" s="86" t="s">
        <v>88</v>
      </c>
      <c r="F18" s="87" t="s">
        <v>89</v>
      </c>
      <c r="G18" s="16" t="s">
        <v>46</v>
      </c>
      <c r="H18" s="122" t="s">
        <v>43</v>
      </c>
      <c r="I18" s="167">
        <v>210.5</v>
      </c>
      <c r="J18" s="168">
        <f t="shared" si="1"/>
        <v>61.91176</v>
      </c>
      <c r="K18" s="169">
        <f t="shared" si="2"/>
        <v>9</v>
      </c>
      <c r="L18" s="167">
        <v>207</v>
      </c>
      <c r="M18" s="168">
        <f t="shared" si="3"/>
        <v>60.88235</v>
      </c>
      <c r="N18" s="169">
        <f t="shared" si="4"/>
        <v>9</v>
      </c>
      <c r="O18" s="167">
        <v>213</v>
      </c>
      <c r="P18" s="168">
        <f t="shared" si="5"/>
        <v>62.64706</v>
      </c>
      <c r="Q18" s="169">
        <f t="shared" si="6"/>
        <v>8</v>
      </c>
      <c r="R18" s="152"/>
      <c r="S18" s="152"/>
      <c r="T18" s="167">
        <f t="shared" si="7"/>
        <v>630.5</v>
      </c>
      <c r="U18" s="167"/>
      <c r="V18" s="170">
        <f t="shared" si="8"/>
        <v>61.81373</v>
      </c>
      <c r="W18" s="171"/>
    </row>
    <row r="19" spans="1:23" s="172" customFormat="1" ht="31.5" customHeight="1">
      <c r="A19" s="155">
        <f t="shared" si="0"/>
        <v>10</v>
      </c>
      <c r="B19" s="62" t="s">
        <v>251</v>
      </c>
      <c r="C19" s="57" t="s">
        <v>252</v>
      </c>
      <c r="D19" s="56" t="s">
        <v>33</v>
      </c>
      <c r="E19" s="59" t="s">
        <v>253</v>
      </c>
      <c r="F19" s="60" t="s">
        <v>254</v>
      </c>
      <c r="G19" s="102" t="s">
        <v>255</v>
      </c>
      <c r="H19" s="106" t="s">
        <v>255</v>
      </c>
      <c r="I19" s="167">
        <v>209</v>
      </c>
      <c r="J19" s="168">
        <f t="shared" si="1"/>
        <v>61.47059</v>
      </c>
      <c r="K19" s="169">
        <f t="shared" si="2"/>
        <v>11</v>
      </c>
      <c r="L19" s="167">
        <v>214</v>
      </c>
      <c r="M19" s="168">
        <f t="shared" si="3"/>
        <v>62.94118</v>
      </c>
      <c r="N19" s="169">
        <f t="shared" si="4"/>
        <v>8</v>
      </c>
      <c r="O19" s="167">
        <v>206</v>
      </c>
      <c r="P19" s="168">
        <f t="shared" si="5"/>
        <v>60.58824</v>
      </c>
      <c r="Q19" s="169">
        <f t="shared" si="6"/>
        <v>10</v>
      </c>
      <c r="R19" s="152"/>
      <c r="S19" s="152"/>
      <c r="T19" s="167">
        <f t="shared" si="7"/>
        <v>629</v>
      </c>
      <c r="U19" s="167"/>
      <c r="V19" s="170">
        <f t="shared" si="8"/>
        <v>61.66667</v>
      </c>
      <c r="W19" s="171"/>
    </row>
    <row r="20" spans="1:23" s="172" customFormat="1" ht="31.5" customHeight="1">
      <c r="A20" s="155">
        <f t="shared" si="0"/>
        <v>11</v>
      </c>
      <c r="B20" s="52" t="s">
        <v>76</v>
      </c>
      <c r="C20" s="126" t="s">
        <v>77</v>
      </c>
      <c r="D20" s="7" t="s">
        <v>28</v>
      </c>
      <c r="E20" s="64" t="s">
        <v>38</v>
      </c>
      <c r="F20" s="15" t="s">
        <v>39</v>
      </c>
      <c r="G20" s="14" t="s">
        <v>40</v>
      </c>
      <c r="H20" s="63" t="s">
        <v>36</v>
      </c>
      <c r="I20" s="167">
        <v>209.5</v>
      </c>
      <c r="J20" s="168">
        <f t="shared" si="1"/>
        <v>61.61765</v>
      </c>
      <c r="K20" s="169">
        <f t="shared" si="2"/>
        <v>10</v>
      </c>
      <c r="L20" s="167">
        <v>204.5</v>
      </c>
      <c r="M20" s="168">
        <f t="shared" si="3"/>
        <v>60.14706</v>
      </c>
      <c r="N20" s="169">
        <f t="shared" si="4"/>
        <v>11</v>
      </c>
      <c r="O20" s="167">
        <v>203.5</v>
      </c>
      <c r="P20" s="168">
        <f t="shared" si="5"/>
        <v>59.85294</v>
      </c>
      <c r="Q20" s="169">
        <f t="shared" si="6"/>
        <v>11</v>
      </c>
      <c r="R20" s="152"/>
      <c r="S20" s="152"/>
      <c r="T20" s="167">
        <f t="shared" si="7"/>
        <v>617.5</v>
      </c>
      <c r="U20" s="167"/>
      <c r="V20" s="170">
        <f t="shared" si="8"/>
        <v>60.53922</v>
      </c>
      <c r="W20" s="171"/>
    </row>
    <row r="21" spans="1:23" s="172" customFormat="1" ht="31.5" customHeight="1">
      <c r="A21" s="155">
        <f t="shared" si="0"/>
        <v>12</v>
      </c>
      <c r="B21" s="224" t="s">
        <v>222</v>
      </c>
      <c r="C21" s="57" t="s">
        <v>298</v>
      </c>
      <c r="D21" s="51" t="s">
        <v>28</v>
      </c>
      <c r="E21" s="181" t="s">
        <v>226</v>
      </c>
      <c r="F21" s="75" t="s">
        <v>224</v>
      </c>
      <c r="G21" s="182" t="s">
        <v>225</v>
      </c>
      <c r="H21" s="50" t="s">
        <v>223</v>
      </c>
      <c r="I21" s="167">
        <v>200.5</v>
      </c>
      <c r="J21" s="168">
        <f t="shared" si="1"/>
        <v>58.97059</v>
      </c>
      <c r="K21" s="169">
        <f t="shared" si="2"/>
        <v>12</v>
      </c>
      <c r="L21" s="167">
        <v>201.5</v>
      </c>
      <c r="M21" s="168">
        <f t="shared" si="3"/>
        <v>59.26471</v>
      </c>
      <c r="N21" s="169">
        <f t="shared" si="4"/>
        <v>12</v>
      </c>
      <c r="O21" s="167">
        <v>197</v>
      </c>
      <c r="P21" s="168">
        <f t="shared" si="5"/>
        <v>57.94118</v>
      </c>
      <c r="Q21" s="169">
        <f t="shared" si="6"/>
        <v>12</v>
      </c>
      <c r="R21" s="152"/>
      <c r="S21" s="152"/>
      <c r="T21" s="167">
        <f t="shared" si="7"/>
        <v>599</v>
      </c>
      <c r="U21" s="167"/>
      <c r="V21" s="170">
        <f t="shared" si="8"/>
        <v>58.72549</v>
      </c>
      <c r="W21" s="171"/>
    </row>
    <row r="22" spans="1:22" ht="24.75" customHeight="1">
      <c r="A22" s="38"/>
      <c r="B22" s="43"/>
      <c r="C22" s="43"/>
      <c r="D22" s="44"/>
      <c r="E22" s="45"/>
      <c r="F22" s="46"/>
      <c r="G22" s="47"/>
      <c r="H22" s="48"/>
      <c r="I22" s="39"/>
      <c r="J22" s="40"/>
      <c r="K22" s="39"/>
      <c r="L22" s="39"/>
      <c r="M22" s="40"/>
      <c r="N22" s="39"/>
      <c r="O22" s="39"/>
      <c r="P22" s="40"/>
      <c r="Q22" s="39"/>
      <c r="R22" s="49"/>
      <c r="S22" s="49"/>
      <c r="T22" s="39"/>
      <c r="U22" s="39"/>
      <c r="V22" s="41"/>
    </row>
    <row r="23" spans="1:22" ht="24.75" customHeight="1">
      <c r="A23" s="17"/>
      <c r="B23" s="27" t="s">
        <v>2</v>
      </c>
      <c r="C23" s="27"/>
      <c r="D23" s="28"/>
      <c r="E23" s="17"/>
      <c r="F23" s="17"/>
      <c r="G23" s="29"/>
      <c r="H23" s="111" t="s">
        <v>54</v>
      </c>
      <c r="I23" s="18"/>
      <c r="J23" s="5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3" ht="24.75" customHeight="1">
      <c r="A24" s="31"/>
      <c r="B24" s="32" t="s">
        <v>3</v>
      </c>
      <c r="C24" s="32"/>
      <c r="D24" s="20"/>
      <c r="E24" s="25"/>
      <c r="F24" s="25"/>
      <c r="G24" s="10"/>
      <c r="H24" s="112" t="s">
        <v>35</v>
      </c>
      <c r="I24" s="11"/>
      <c r="J24" s="5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0"/>
    </row>
    <row r="25" spans="1:23" s="30" customFormat="1" ht="24.75" customHeight="1">
      <c r="A25"/>
      <c r="B25" s="4"/>
      <c r="C25" s="4"/>
      <c r="D25" s="4"/>
      <c r="E25" s="4"/>
      <c r="F25" s="4"/>
      <c r="G25" s="4"/>
      <c r="H25" s="4"/>
      <c r="I25" s="4"/>
      <c r="J25" s="4"/>
      <c r="K25"/>
      <c r="L25"/>
      <c r="M25"/>
      <c r="N25"/>
      <c r="O25"/>
      <c r="P25"/>
      <c r="Q25"/>
      <c r="R25"/>
      <c r="S25"/>
      <c r="T25"/>
      <c r="U25"/>
      <c r="V25"/>
      <c r="W25" s="33"/>
    </row>
    <row r="26" spans="1:23" s="33" customFormat="1" ht="24.75" customHeight="1">
      <c r="A26"/>
      <c r="B26" s="4"/>
      <c r="C26" s="4"/>
      <c r="D26" s="4"/>
      <c r="E26" s="4"/>
      <c r="F26" s="4"/>
      <c r="G26" s="4"/>
      <c r="H26" s="4"/>
      <c r="I26" s="4"/>
      <c r="J26" s="4"/>
      <c r="K26"/>
      <c r="L26"/>
      <c r="M26"/>
      <c r="N26"/>
      <c r="O26"/>
      <c r="P26"/>
      <c r="Q26"/>
      <c r="R26"/>
      <c r="S26"/>
      <c r="T26"/>
      <c r="U26"/>
      <c r="V26"/>
      <c r="W26"/>
    </row>
  </sheetData>
  <sheetProtection/>
  <mergeCells count="24">
    <mergeCell ref="G8:G9"/>
    <mergeCell ref="V8:V9"/>
    <mergeCell ref="C8:C9"/>
    <mergeCell ref="H8:H9"/>
    <mergeCell ref="A3:W3"/>
    <mergeCell ref="E8:E9"/>
    <mergeCell ref="O8:Q8"/>
    <mergeCell ref="R8:R9"/>
    <mergeCell ref="U8:U9"/>
    <mergeCell ref="I8:K8"/>
    <mergeCell ref="L8:N8"/>
    <mergeCell ref="T8:T9"/>
    <mergeCell ref="F8:F9"/>
    <mergeCell ref="D8:D9"/>
    <mergeCell ref="B8:B9"/>
    <mergeCell ref="A1:W1"/>
    <mergeCell ref="W8:W9"/>
    <mergeCell ref="Q7:W7"/>
    <mergeCell ref="A6:W6"/>
    <mergeCell ref="A5:W5"/>
    <mergeCell ref="S8:S9"/>
    <mergeCell ref="A8:A9"/>
    <mergeCell ref="A2:W2"/>
    <mergeCell ref="A4:W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="90" zoomScaleNormal="90" workbookViewId="0" topLeftCell="A1">
      <selection activeCell="I12" sqref="I12"/>
    </sheetView>
  </sheetViews>
  <sheetFormatPr defaultColWidth="9.140625" defaultRowHeight="12.75"/>
  <cols>
    <col min="1" max="1" width="4.7109375" style="0" customWidth="1"/>
    <col min="2" max="2" width="24.7109375" style="0" customWidth="1"/>
    <col min="3" max="3" width="8.7109375" style="0" hidden="1" customWidth="1"/>
    <col min="4" max="4" width="6.7109375" style="0" customWidth="1"/>
    <col min="5" max="5" width="34.7109375" style="0" customWidth="1"/>
    <col min="6" max="6" width="8.7109375" style="0" hidden="1" customWidth="1"/>
    <col min="7" max="7" width="17.7109375" style="0" hidden="1" customWidth="1"/>
    <col min="8" max="8" width="22.7109375" style="0" customWidth="1"/>
    <col min="9" max="9" width="6.7109375" style="0" customWidth="1"/>
    <col min="10" max="10" width="8.7109375" style="0" customWidth="1"/>
    <col min="11" max="11" width="4.7109375" style="0" customWidth="1"/>
    <col min="12" max="12" width="6.7109375" style="0" customWidth="1"/>
    <col min="13" max="13" width="8.7109375" style="0" customWidth="1"/>
    <col min="14" max="14" width="4.7109375" style="0" customWidth="1"/>
    <col min="15" max="15" width="6.7109375" style="0" customWidth="1"/>
    <col min="16" max="16" width="8.7109375" style="0" customWidth="1"/>
    <col min="17" max="19" width="4.7109375" style="0" customWidth="1"/>
    <col min="20" max="20" width="6.7109375" style="0" customWidth="1"/>
    <col min="21" max="21" width="6.7109375" style="0" hidden="1" customWidth="1"/>
    <col min="22" max="22" width="8.7109375" style="0" customWidth="1"/>
    <col min="23" max="23" width="6.7109375" style="0" hidden="1" customWidth="1"/>
  </cols>
  <sheetData>
    <row r="1" spans="1:23" s="12" customFormat="1" ht="24.75" customHeight="1">
      <c r="A1" s="346" t="s">
        <v>94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</row>
    <row r="2" spans="1:23" s="12" customFormat="1" ht="24.75" customHeight="1">
      <c r="A2" s="347" t="s">
        <v>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</row>
    <row r="3" spans="1:23" ht="24.75" customHeight="1">
      <c r="A3" s="347" t="s">
        <v>20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</row>
    <row r="4" spans="1:23" ht="24.75" customHeight="1">
      <c r="A4" s="348" t="s">
        <v>13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</row>
    <row r="5" spans="1:23" ht="24.75" customHeight="1">
      <c r="A5" s="347" t="s">
        <v>279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</row>
    <row r="6" spans="1:23" ht="24.75" customHeight="1">
      <c r="A6" s="349" t="s">
        <v>271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</row>
    <row r="7" spans="1:23" s="26" customFormat="1" ht="24.75" customHeight="1">
      <c r="A7" s="21" t="s">
        <v>23</v>
      </c>
      <c r="B7" s="22"/>
      <c r="C7" s="22"/>
      <c r="D7" s="23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332" t="s">
        <v>95</v>
      </c>
      <c r="R7" s="332"/>
      <c r="S7" s="332"/>
      <c r="T7" s="332"/>
      <c r="U7" s="332"/>
      <c r="V7" s="332"/>
      <c r="W7" s="332"/>
    </row>
    <row r="8" spans="1:23" ht="19.5" customHeight="1">
      <c r="A8" s="333" t="s">
        <v>1</v>
      </c>
      <c r="B8" s="335" t="s">
        <v>17</v>
      </c>
      <c r="C8" s="337" t="s">
        <v>12</v>
      </c>
      <c r="D8" s="339" t="s">
        <v>11</v>
      </c>
      <c r="E8" s="341" t="s">
        <v>18</v>
      </c>
      <c r="F8" s="337" t="s">
        <v>12</v>
      </c>
      <c r="G8" s="337" t="s">
        <v>8</v>
      </c>
      <c r="H8" s="344" t="s">
        <v>4</v>
      </c>
      <c r="I8" s="323" t="s">
        <v>9</v>
      </c>
      <c r="J8" s="324"/>
      <c r="K8" s="325"/>
      <c r="L8" s="323" t="s">
        <v>5</v>
      </c>
      <c r="M8" s="324"/>
      <c r="N8" s="325"/>
      <c r="O8" s="323" t="s">
        <v>10</v>
      </c>
      <c r="P8" s="324"/>
      <c r="Q8" s="324"/>
      <c r="R8" s="326" t="s">
        <v>26</v>
      </c>
      <c r="S8" s="327" t="s">
        <v>27</v>
      </c>
      <c r="T8" s="329" t="s">
        <v>6</v>
      </c>
      <c r="U8" s="331" t="s">
        <v>90</v>
      </c>
      <c r="V8" s="319" t="s">
        <v>22</v>
      </c>
      <c r="W8" s="321" t="s">
        <v>15</v>
      </c>
    </row>
    <row r="9" spans="1:23" ht="39.75" customHeight="1">
      <c r="A9" s="334"/>
      <c r="B9" s="336"/>
      <c r="C9" s="338"/>
      <c r="D9" s="340"/>
      <c r="E9" s="342"/>
      <c r="F9" s="338"/>
      <c r="G9" s="343"/>
      <c r="H9" s="345"/>
      <c r="I9" s="36" t="s">
        <v>16</v>
      </c>
      <c r="J9" s="37" t="s">
        <v>0</v>
      </c>
      <c r="K9" s="36" t="s">
        <v>1</v>
      </c>
      <c r="L9" s="36" t="s">
        <v>16</v>
      </c>
      <c r="M9" s="37" t="s">
        <v>0</v>
      </c>
      <c r="N9" s="36" t="s">
        <v>1</v>
      </c>
      <c r="O9" s="36" t="s">
        <v>16</v>
      </c>
      <c r="P9" s="37" t="s">
        <v>0</v>
      </c>
      <c r="Q9" s="117" t="s">
        <v>1</v>
      </c>
      <c r="R9" s="326"/>
      <c r="S9" s="328"/>
      <c r="T9" s="330"/>
      <c r="U9" s="331"/>
      <c r="V9" s="320"/>
      <c r="W9" s="322"/>
    </row>
    <row r="10" spans="1:23" s="172" customFormat="1" ht="31.5" customHeight="1">
      <c r="A10" s="155">
        <f>RANK(V10,$V$10:$V$14,0)</f>
        <v>1</v>
      </c>
      <c r="B10" s="58" t="s">
        <v>185</v>
      </c>
      <c r="C10" s="87" t="s">
        <v>181</v>
      </c>
      <c r="D10" s="69" t="s">
        <v>28</v>
      </c>
      <c r="E10" s="137" t="s">
        <v>182</v>
      </c>
      <c r="F10" s="15" t="s">
        <v>183</v>
      </c>
      <c r="G10" s="15" t="s">
        <v>184</v>
      </c>
      <c r="H10" s="96" t="s">
        <v>100</v>
      </c>
      <c r="I10" s="167">
        <v>228</v>
      </c>
      <c r="J10" s="168">
        <f>ROUND(I10/3.4,5)</f>
        <v>67.05882</v>
      </c>
      <c r="K10" s="169">
        <f>RANK(J10,J$10:J$14,0)</f>
        <v>1</v>
      </c>
      <c r="L10" s="167">
        <v>226</v>
      </c>
      <c r="M10" s="168">
        <f>ROUND(L10/3.4,5)</f>
        <v>66.47059</v>
      </c>
      <c r="N10" s="169">
        <f>RANK(M10,M$10:M$14,0)</f>
        <v>1</v>
      </c>
      <c r="O10" s="167">
        <v>225</v>
      </c>
      <c r="P10" s="168">
        <f>ROUND(O10/3.4,5)</f>
        <v>66.17647</v>
      </c>
      <c r="Q10" s="169">
        <f>RANK(P10,P$10:P$14,0)</f>
        <v>1</v>
      </c>
      <c r="R10" s="152"/>
      <c r="S10" s="152"/>
      <c r="T10" s="167">
        <f>I10+L10+O10</f>
        <v>679</v>
      </c>
      <c r="U10" s="167"/>
      <c r="V10" s="170">
        <f>ROUND(T10/3.4/3,5)</f>
        <v>66.56863</v>
      </c>
      <c r="W10" s="171"/>
    </row>
    <row r="11" spans="1:23" s="172" customFormat="1" ht="31.5" customHeight="1">
      <c r="A11" s="155">
        <f>RANK(V11,$V$10:$V$14,0)</f>
        <v>2</v>
      </c>
      <c r="B11" s="208" t="s">
        <v>180</v>
      </c>
      <c r="C11" s="72" t="s">
        <v>166</v>
      </c>
      <c r="D11" s="88">
        <v>1</v>
      </c>
      <c r="E11" s="212" t="s">
        <v>167</v>
      </c>
      <c r="F11" s="57" t="s">
        <v>168</v>
      </c>
      <c r="G11" s="128" t="s">
        <v>169</v>
      </c>
      <c r="H11" s="106" t="s">
        <v>43</v>
      </c>
      <c r="I11" s="167">
        <v>220</v>
      </c>
      <c r="J11" s="168">
        <f>ROUND(I11/3.4,5)</f>
        <v>64.70588</v>
      </c>
      <c r="K11" s="169">
        <f>RANK(J11,J$10:J$14,0)</f>
        <v>2</v>
      </c>
      <c r="L11" s="167">
        <v>224.5</v>
      </c>
      <c r="M11" s="168">
        <f>ROUND(L11/3.4,5)</f>
        <v>66.02941</v>
      </c>
      <c r="N11" s="169">
        <f>RANK(M11,M$10:M$14,0)</f>
        <v>2</v>
      </c>
      <c r="O11" s="167">
        <v>223.5</v>
      </c>
      <c r="P11" s="168">
        <f>ROUND(O11/3.4,5)</f>
        <v>65.73529</v>
      </c>
      <c r="Q11" s="169">
        <f>RANK(P11,P$10:P$14,0)</f>
        <v>2</v>
      </c>
      <c r="R11" s="152"/>
      <c r="S11" s="152"/>
      <c r="T11" s="167">
        <f>I11+L11+O11</f>
        <v>668</v>
      </c>
      <c r="U11" s="167"/>
      <c r="V11" s="170">
        <f>ROUND(T11/3.4/3,5)</f>
        <v>65.4902</v>
      </c>
      <c r="W11" s="171"/>
    </row>
    <row r="12" spans="1:23" s="172" customFormat="1" ht="31.5" customHeight="1">
      <c r="A12" s="155">
        <f>RANK(V12,$V$10:$V$14,0)</f>
        <v>3</v>
      </c>
      <c r="B12" s="93" t="s">
        <v>232</v>
      </c>
      <c r="C12" s="54" t="s">
        <v>227</v>
      </c>
      <c r="D12" s="56" t="s">
        <v>28</v>
      </c>
      <c r="E12" s="148" t="s">
        <v>277</v>
      </c>
      <c r="F12" s="160" t="s">
        <v>247</v>
      </c>
      <c r="G12" s="61" t="s">
        <v>248</v>
      </c>
      <c r="H12" s="214" t="s">
        <v>231</v>
      </c>
      <c r="I12" s="167">
        <v>211</v>
      </c>
      <c r="J12" s="168">
        <f>ROUND(I12/3.4,5)</f>
        <v>62.05882</v>
      </c>
      <c r="K12" s="169">
        <f>RANK(J12,J$10:J$14,0)</f>
        <v>3</v>
      </c>
      <c r="L12" s="167">
        <v>204</v>
      </c>
      <c r="M12" s="168">
        <f>ROUND(L12/3.4,5)</f>
        <v>60</v>
      </c>
      <c r="N12" s="169">
        <f>RANK(M12,M$10:M$14,0)</f>
        <v>4</v>
      </c>
      <c r="O12" s="167">
        <v>213.5</v>
      </c>
      <c r="P12" s="168">
        <f>ROUND(O12/3.4,5)</f>
        <v>62.79412</v>
      </c>
      <c r="Q12" s="169">
        <f>RANK(P12,P$10:P$14,0)</f>
        <v>3</v>
      </c>
      <c r="R12" s="152"/>
      <c r="S12" s="152"/>
      <c r="T12" s="167">
        <f>I12+L12+O12</f>
        <v>628.5</v>
      </c>
      <c r="U12" s="167"/>
      <c r="V12" s="170">
        <f>ROUND(T12/3.4/3,5)</f>
        <v>61.61765</v>
      </c>
      <c r="W12" s="171"/>
    </row>
    <row r="13" spans="1:23" s="172" customFormat="1" ht="31.5" customHeight="1">
      <c r="A13" s="155">
        <f>RANK(V13,$V$10:$V$14,0)</f>
        <v>4</v>
      </c>
      <c r="B13" s="138" t="s">
        <v>250</v>
      </c>
      <c r="C13" s="15" t="s">
        <v>240</v>
      </c>
      <c r="D13" s="50" t="s">
        <v>28</v>
      </c>
      <c r="E13" s="93" t="s">
        <v>276</v>
      </c>
      <c r="F13" s="60" t="s">
        <v>229</v>
      </c>
      <c r="G13" s="121" t="s">
        <v>230</v>
      </c>
      <c r="H13" s="215" t="s">
        <v>231</v>
      </c>
      <c r="I13" s="167">
        <v>203</v>
      </c>
      <c r="J13" s="168">
        <f>ROUND(I13/3.4,5)</f>
        <v>59.70588</v>
      </c>
      <c r="K13" s="169">
        <f>RANK(J13,J$10:J$14,0)</f>
        <v>4</v>
      </c>
      <c r="L13" s="167">
        <v>205.5</v>
      </c>
      <c r="M13" s="168">
        <f>ROUND(L13/3.4,5)</f>
        <v>60.44118</v>
      </c>
      <c r="N13" s="169">
        <f>RANK(M13,M$10:M$14,0)</f>
        <v>3</v>
      </c>
      <c r="O13" s="167">
        <v>213</v>
      </c>
      <c r="P13" s="168">
        <f>ROUND(O13/3.4,5)</f>
        <v>62.64706</v>
      </c>
      <c r="Q13" s="169">
        <f>RANK(P13,P$10:P$14,0)</f>
        <v>4</v>
      </c>
      <c r="R13" s="152"/>
      <c r="S13" s="152"/>
      <c r="T13" s="167">
        <f>I13+L13+O13</f>
        <v>621.5</v>
      </c>
      <c r="U13" s="167"/>
      <c r="V13" s="170">
        <f>ROUND(T13/3.4/3,5)</f>
        <v>60.93137</v>
      </c>
      <c r="W13" s="171"/>
    </row>
    <row r="14" spans="1:23" s="172" customFormat="1" ht="31.5" customHeight="1">
      <c r="A14" s="155"/>
      <c r="B14" s="55" t="s">
        <v>153</v>
      </c>
      <c r="C14" s="151" t="s">
        <v>64</v>
      </c>
      <c r="D14" s="68" t="s">
        <v>33</v>
      </c>
      <c r="E14" s="59" t="s">
        <v>150</v>
      </c>
      <c r="F14" s="60" t="s">
        <v>151</v>
      </c>
      <c r="G14" s="102" t="s">
        <v>60</v>
      </c>
      <c r="H14" s="122" t="s">
        <v>152</v>
      </c>
      <c r="I14" s="350" t="s">
        <v>282</v>
      </c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2"/>
      <c r="W14" s="171"/>
    </row>
    <row r="15" spans="1:22" ht="24.75" customHeight="1">
      <c r="A15" s="38"/>
      <c r="B15" s="43"/>
      <c r="C15" s="43"/>
      <c r="D15" s="44"/>
      <c r="E15" s="45"/>
      <c r="F15" s="46"/>
      <c r="G15" s="47"/>
      <c r="H15" s="48"/>
      <c r="I15" s="39"/>
      <c r="J15" s="40"/>
      <c r="K15" s="39"/>
      <c r="L15" s="39"/>
      <c r="M15" s="40"/>
      <c r="N15" s="39"/>
      <c r="O15" s="39"/>
      <c r="P15" s="40"/>
      <c r="Q15" s="39"/>
      <c r="R15" s="49"/>
      <c r="S15" s="49"/>
      <c r="T15" s="39"/>
      <c r="U15" s="39"/>
      <c r="V15" s="41"/>
    </row>
    <row r="16" spans="1:22" ht="24.75" customHeight="1">
      <c r="A16" s="17"/>
      <c r="B16" s="27" t="s">
        <v>2</v>
      </c>
      <c r="C16" s="27"/>
      <c r="D16" s="28"/>
      <c r="E16" s="17"/>
      <c r="F16" s="17"/>
      <c r="G16" s="29"/>
      <c r="H16" s="111" t="s">
        <v>54</v>
      </c>
      <c r="I16" s="18"/>
      <c r="J16" s="5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3" ht="24.75" customHeight="1">
      <c r="A17" s="31"/>
      <c r="B17" s="32" t="s">
        <v>3</v>
      </c>
      <c r="C17" s="32"/>
      <c r="D17" s="20"/>
      <c r="E17" s="25"/>
      <c r="F17" s="25"/>
      <c r="G17" s="10"/>
      <c r="H17" s="112" t="s">
        <v>35</v>
      </c>
      <c r="I17" s="11"/>
      <c r="J17" s="5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0"/>
    </row>
    <row r="18" spans="1:23" s="30" customFormat="1" ht="24.75" customHeight="1">
      <c r="A18"/>
      <c r="B18" s="4"/>
      <c r="C18" s="4"/>
      <c r="D18" s="4"/>
      <c r="E18" s="4"/>
      <c r="F18" s="4"/>
      <c r="G18" s="4"/>
      <c r="H18" s="4"/>
      <c r="I18" s="4"/>
      <c r="J18" s="4"/>
      <c r="K18"/>
      <c r="L18"/>
      <c r="M18"/>
      <c r="N18"/>
      <c r="O18"/>
      <c r="P18"/>
      <c r="Q18"/>
      <c r="R18"/>
      <c r="S18"/>
      <c r="T18"/>
      <c r="U18"/>
      <c r="V18"/>
      <c r="W18" s="33"/>
    </row>
    <row r="19" spans="1:23" s="33" customFormat="1" ht="24.75" customHeight="1">
      <c r="A19"/>
      <c r="B19" s="4"/>
      <c r="C19" s="4"/>
      <c r="D19" s="4"/>
      <c r="E19" s="4"/>
      <c r="F19" s="4"/>
      <c r="G19" s="4"/>
      <c r="H19" s="4"/>
      <c r="I19" s="4"/>
      <c r="J19" s="4"/>
      <c r="K19"/>
      <c r="L19"/>
      <c r="M19"/>
      <c r="N19"/>
      <c r="O19"/>
      <c r="P19"/>
      <c r="Q19"/>
      <c r="R19"/>
      <c r="S19"/>
      <c r="T19"/>
      <c r="U19"/>
      <c r="V19"/>
      <c r="W19"/>
    </row>
  </sheetData>
  <sheetProtection/>
  <mergeCells count="25">
    <mergeCell ref="A1:W1"/>
    <mergeCell ref="A2:W2"/>
    <mergeCell ref="A3:W3"/>
    <mergeCell ref="A4:W4"/>
    <mergeCell ref="A5:W5"/>
    <mergeCell ref="A6:W6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W8:W9"/>
    <mergeCell ref="I14:V14"/>
    <mergeCell ref="L8:N8"/>
    <mergeCell ref="O8:Q8"/>
    <mergeCell ref="R8:R9"/>
    <mergeCell ref="S8:S9"/>
    <mergeCell ref="T8:T9"/>
    <mergeCell ref="U8:U9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workbookViewId="0" topLeftCell="A1">
      <selection activeCell="A6" sqref="A6:W6"/>
    </sheetView>
  </sheetViews>
  <sheetFormatPr defaultColWidth="9.140625" defaultRowHeight="12.75"/>
  <cols>
    <col min="1" max="1" width="4.7109375" style="0" customWidth="1"/>
    <col min="2" max="2" width="24.7109375" style="0" customWidth="1"/>
    <col min="3" max="3" width="8.7109375" style="0" hidden="1" customWidth="1"/>
    <col min="4" max="4" width="6.7109375" style="0" customWidth="1"/>
    <col min="5" max="5" width="34.7109375" style="0" customWidth="1"/>
    <col min="6" max="6" width="8.7109375" style="0" hidden="1" customWidth="1"/>
    <col min="7" max="7" width="17.7109375" style="0" hidden="1" customWidth="1"/>
    <col min="8" max="8" width="22.7109375" style="0" customWidth="1"/>
    <col min="9" max="9" width="6.7109375" style="0" customWidth="1"/>
    <col min="10" max="10" width="8.7109375" style="0" customWidth="1"/>
    <col min="11" max="11" width="4.7109375" style="0" customWidth="1"/>
    <col min="12" max="12" width="6.7109375" style="0" customWidth="1"/>
    <col min="13" max="13" width="8.7109375" style="0" customWidth="1"/>
    <col min="14" max="14" width="4.7109375" style="0" customWidth="1"/>
    <col min="15" max="15" width="6.7109375" style="0" customWidth="1"/>
    <col min="16" max="16" width="8.7109375" style="0" customWidth="1"/>
    <col min="17" max="19" width="4.7109375" style="0" customWidth="1"/>
    <col min="20" max="20" width="6.7109375" style="0" customWidth="1"/>
    <col min="21" max="21" width="6.7109375" style="0" hidden="1" customWidth="1"/>
    <col min="22" max="22" width="8.7109375" style="0" customWidth="1"/>
    <col min="23" max="23" width="6.7109375" style="0" hidden="1" customWidth="1"/>
  </cols>
  <sheetData>
    <row r="1" spans="1:23" s="12" customFormat="1" ht="24.75" customHeight="1">
      <c r="A1" s="346" t="s">
        <v>94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</row>
    <row r="2" spans="1:23" s="12" customFormat="1" ht="24.75" customHeight="1">
      <c r="A2" s="347" t="s">
        <v>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</row>
    <row r="3" spans="1:23" ht="24.75" customHeight="1">
      <c r="A3" s="347" t="s">
        <v>20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</row>
    <row r="4" spans="1:23" ht="24.75" customHeight="1">
      <c r="A4" s="348" t="s">
        <v>92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</row>
    <row r="5" spans="1:23" ht="24.75" customHeight="1" hidden="1">
      <c r="A5" s="347" t="s">
        <v>24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</row>
    <row r="6" spans="1:23" ht="24.75" customHeight="1">
      <c r="A6" s="349" t="s">
        <v>271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</row>
    <row r="7" spans="1:23" s="26" customFormat="1" ht="24.75" customHeight="1">
      <c r="A7" s="21" t="s">
        <v>23</v>
      </c>
      <c r="B7" s="22"/>
      <c r="C7" s="22"/>
      <c r="D7" s="23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332" t="s">
        <v>95</v>
      </c>
      <c r="R7" s="332"/>
      <c r="S7" s="332"/>
      <c r="T7" s="332"/>
      <c r="U7" s="332"/>
      <c r="V7" s="332"/>
      <c r="W7" s="332"/>
    </row>
    <row r="8" spans="1:23" ht="19.5" customHeight="1">
      <c r="A8" s="333" t="s">
        <v>1</v>
      </c>
      <c r="B8" s="335" t="s">
        <v>17</v>
      </c>
      <c r="C8" s="337" t="s">
        <v>12</v>
      </c>
      <c r="D8" s="339" t="s">
        <v>11</v>
      </c>
      <c r="E8" s="341" t="s">
        <v>18</v>
      </c>
      <c r="F8" s="337" t="s">
        <v>12</v>
      </c>
      <c r="G8" s="337" t="s">
        <v>8</v>
      </c>
      <c r="H8" s="344" t="s">
        <v>4</v>
      </c>
      <c r="I8" s="323" t="s">
        <v>9</v>
      </c>
      <c r="J8" s="324"/>
      <c r="K8" s="325"/>
      <c r="L8" s="323" t="s">
        <v>5</v>
      </c>
      <c r="M8" s="324"/>
      <c r="N8" s="325"/>
      <c r="O8" s="323" t="s">
        <v>10</v>
      </c>
      <c r="P8" s="324"/>
      <c r="Q8" s="324"/>
      <c r="R8" s="326" t="s">
        <v>26</v>
      </c>
      <c r="S8" s="327" t="s">
        <v>27</v>
      </c>
      <c r="T8" s="329" t="s">
        <v>6</v>
      </c>
      <c r="U8" s="331" t="s">
        <v>90</v>
      </c>
      <c r="V8" s="319" t="s">
        <v>22</v>
      </c>
      <c r="W8" s="321" t="s">
        <v>15</v>
      </c>
    </row>
    <row r="9" spans="1:23" ht="39.75" customHeight="1">
      <c r="A9" s="334"/>
      <c r="B9" s="336"/>
      <c r="C9" s="338"/>
      <c r="D9" s="340"/>
      <c r="E9" s="342"/>
      <c r="F9" s="338"/>
      <c r="G9" s="343"/>
      <c r="H9" s="345"/>
      <c r="I9" s="36" t="s">
        <v>16</v>
      </c>
      <c r="J9" s="37" t="s">
        <v>0</v>
      </c>
      <c r="K9" s="36" t="s">
        <v>1</v>
      </c>
      <c r="L9" s="36" t="s">
        <v>16</v>
      </c>
      <c r="M9" s="37" t="s">
        <v>0</v>
      </c>
      <c r="N9" s="36" t="s">
        <v>1</v>
      </c>
      <c r="O9" s="36" t="s">
        <v>16</v>
      </c>
      <c r="P9" s="37" t="s">
        <v>0</v>
      </c>
      <c r="Q9" s="117" t="s">
        <v>1</v>
      </c>
      <c r="R9" s="326"/>
      <c r="S9" s="328"/>
      <c r="T9" s="330"/>
      <c r="U9" s="331"/>
      <c r="V9" s="320"/>
      <c r="W9" s="322"/>
    </row>
    <row r="10" spans="1:23" s="172" customFormat="1" ht="31.5" customHeight="1">
      <c r="A10" s="155"/>
      <c r="B10" s="55" t="s">
        <v>47</v>
      </c>
      <c r="C10" s="189" t="s">
        <v>48</v>
      </c>
      <c r="D10" s="183" t="s">
        <v>28</v>
      </c>
      <c r="E10" s="216" t="s">
        <v>50</v>
      </c>
      <c r="F10" s="110" t="s">
        <v>51</v>
      </c>
      <c r="G10" s="135" t="s">
        <v>52</v>
      </c>
      <c r="H10" s="129" t="s">
        <v>43</v>
      </c>
      <c r="I10" s="167">
        <v>216.5</v>
      </c>
      <c r="J10" s="168">
        <f>ROUND(I10/3.3,5)</f>
        <v>65.60606</v>
      </c>
      <c r="K10" s="169">
        <f>RANK(J10,J$10:J$11,0)</f>
        <v>1</v>
      </c>
      <c r="L10" s="167">
        <v>215.5</v>
      </c>
      <c r="M10" s="168">
        <f>ROUND(L10/3.3,5)</f>
        <v>65.30303</v>
      </c>
      <c r="N10" s="169">
        <f>RANK(M10,M$10:M$11,0)</f>
        <v>1</v>
      </c>
      <c r="O10" s="167">
        <v>218.5</v>
      </c>
      <c r="P10" s="168">
        <f>ROUND(O10/3.3,5)</f>
        <v>66.21212</v>
      </c>
      <c r="Q10" s="169">
        <f>RANK(P10,P$10:P$11,0)</f>
        <v>1</v>
      </c>
      <c r="R10" s="152"/>
      <c r="S10" s="152"/>
      <c r="T10" s="167">
        <f>I10+L10+O10</f>
        <v>650.5</v>
      </c>
      <c r="U10" s="167"/>
      <c r="V10" s="170">
        <f>ROUND(T10/3.3/3,5)</f>
        <v>65.70707</v>
      </c>
      <c r="W10" s="171"/>
    </row>
    <row r="11" spans="1:23" s="172" customFormat="1" ht="31.5" customHeight="1">
      <c r="A11" s="155"/>
      <c r="B11" s="149" t="s">
        <v>233</v>
      </c>
      <c r="C11" s="150"/>
      <c r="D11" s="123" t="s">
        <v>28</v>
      </c>
      <c r="E11" s="181" t="s">
        <v>226</v>
      </c>
      <c r="F11" s="75" t="s">
        <v>224</v>
      </c>
      <c r="G11" s="182" t="s">
        <v>225</v>
      </c>
      <c r="H11" s="50" t="s">
        <v>223</v>
      </c>
      <c r="I11" s="167">
        <v>203.5</v>
      </c>
      <c r="J11" s="168">
        <f>ROUND(I11/3.3,5)</f>
        <v>61.66667</v>
      </c>
      <c r="K11" s="169">
        <f>RANK(J11,J$10:J$11,0)</f>
        <v>2</v>
      </c>
      <c r="L11" s="167">
        <v>204</v>
      </c>
      <c r="M11" s="168">
        <f>ROUND(L11/3.3,5)</f>
        <v>61.81818</v>
      </c>
      <c r="N11" s="169">
        <f>RANK(M11,M$10:M$11,0)</f>
        <v>2</v>
      </c>
      <c r="O11" s="167">
        <v>212.5</v>
      </c>
      <c r="P11" s="168">
        <f>ROUND(O11/3.3,5)</f>
        <v>64.39394</v>
      </c>
      <c r="Q11" s="169">
        <f>RANK(P11,P$10:P$11,0)</f>
        <v>2</v>
      </c>
      <c r="R11" s="152"/>
      <c r="S11" s="152"/>
      <c r="T11" s="167">
        <f>I11+L11+O11</f>
        <v>620</v>
      </c>
      <c r="U11" s="167"/>
      <c r="V11" s="170">
        <f>ROUND(T11/3.3/3,5)</f>
        <v>62.62626</v>
      </c>
      <c r="W11" s="171"/>
    </row>
    <row r="12" spans="1:22" ht="24.75" customHeight="1">
      <c r="A12" s="38"/>
      <c r="B12" s="43"/>
      <c r="C12" s="43"/>
      <c r="D12" s="44"/>
      <c r="E12" s="45"/>
      <c r="F12" s="46"/>
      <c r="G12" s="47"/>
      <c r="H12" s="48"/>
      <c r="I12" s="39"/>
      <c r="J12" s="40"/>
      <c r="K12" s="39"/>
      <c r="L12" s="39"/>
      <c r="M12" s="40"/>
      <c r="N12" s="39"/>
      <c r="O12" s="39"/>
      <c r="P12" s="40"/>
      <c r="Q12" s="39"/>
      <c r="R12" s="49"/>
      <c r="S12" s="49"/>
      <c r="T12" s="39"/>
      <c r="U12" s="39"/>
      <c r="V12" s="41"/>
    </row>
    <row r="13" spans="1:22" ht="24.75" customHeight="1">
      <c r="A13" s="17"/>
      <c r="B13" s="27" t="s">
        <v>2</v>
      </c>
      <c r="C13" s="27"/>
      <c r="D13" s="28"/>
      <c r="E13" s="17"/>
      <c r="F13" s="17"/>
      <c r="G13" s="29"/>
      <c r="H13" s="111" t="s">
        <v>54</v>
      </c>
      <c r="I13" s="18"/>
      <c r="J13" s="5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3" ht="24.75" customHeight="1">
      <c r="A14" s="31"/>
      <c r="B14" s="32" t="s">
        <v>3</v>
      </c>
      <c r="C14" s="32"/>
      <c r="D14" s="20"/>
      <c r="E14" s="25"/>
      <c r="F14" s="25"/>
      <c r="G14" s="10"/>
      <c r="H14" s="112" t="s">
        <v>35</v>
      </c>
      <c r="I14" s="11"/>
      <c r="J14" s="5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0"/>
    </row>
    <row r="15" spans="1:23" s="30" customFormat="1" ht="24.75" customHeight="1">
      <c r="A15"/>
      <c r="B15" s="4"/>
      <c r="C15" s="4"/>
      <c r="D15" s="4"/>
      <c r="E15" s="4"/>
      <c r="F15" s="4"/>
      <c r="G15" s="4"/>
      <c r="H15" s="4"/>
      <c r="I15" s="4"/>
      <c r="J15" s="4"/>
      <c r="K15"/>
      <c r="L15"/>
      <c r="M15"/>
      <c r="N15"/>
      <c r="O15"/>
      <c r="P15"/>
      <c r="Q15"/>
      <c r="R15"/>
      <c r="S15"/>
      <c r="T15"/>
      <c r="U15"/>
      <c r="V15"/>
      <c r="W15" s="33"/>
    </row>
    <row r="16" spans="1:23" s="33" customFormat="1" ht="24.75" customHeight="1">
      <c r="A16"/>
      <c r="B16" s="4"/>
      <c r="C16" s="4"/>
      <c r="D16" s="4"/>
      <c r="E16" s="4"/>
      <c r="F16" s="4"/>
      <c r="G16" s="4"/>
      <c r="H16" s="4"/>
      <c r="I16" s="4"/>
      <c r="J16" s="4"/>
      <c r="K16"/>
      <c r="L16"/>
      <c r="M16"/>
      <c r="N16"/>
      <c r="O16"/>
      <c r="P16"/>
      <c r="Q16"/>
      <c r="R16"/>
      <c r="S16"/>
      <c r="T16"/>
      <c r="U16"/>
      <c r="V16"/>
      <c r="W16"/>
    </row>
  </sheetData>
  <sheetProtection/>
  <mergeCells count="24">
    <mergeCell ref="A1:W1"/>
    <mergeCell ref="A2:W2"/>
    <mergeCell ref="A3:W3"/>
    <mergeCell ref="A4:W4"/>
    <mergeCell ref="A5:W5"/>
    <mergeCell ref="A6:W6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W8:W9"/>
    <mergeCell ref="L8:N8"/>
    <mergeCell ref="O8:Q8"/>
    <mergeCell ref="R8:R9"/>
    <mergeCell ref="S8:S9"/>
    <mergeCell ref="T8:T9"/>
    <mergeCell ref="U8:U9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="90" zoomScaleNormal="90" workbookViewId="0" topLeftCell="A1">
      <selection activeCell="A6" sqref="A6:V6"/>
    </sheetView>
  </sheetViews>
  <sheetFormatPr defaultColWidth="9.140625" defaultRowHeight="12.75"/>
  <cols>
    <col min="1" max="1" width="4.7109375" style="1" customWidth="1"/>
    <col min="2" max="2" width="24.7109375" style="158" customWidth="1"/>
    <col min="3" max="3" width="8.7109375" style="157" hidden="1" customWidth="1"/>
    <col min="4" max="4" width="6.7109375" style="157" customWidth="1"/>
    <col min="5" max="5" width="34.7109375" style="157" customWidth="1"/>
    <col min="6" max="6" width="8.7109375" style="157" hidden="1" customWidth="1"/>
    <col min="7" max="7" width="17.7109375" style="157" hidden="1" customWidth="1"/>
    <col min="8" max="8" width="22.7109375" style="157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customWidth="1"/>
    <col min="23" max="16384" width="9.140625" style="1" customWidth="1"/>
  </cols>
  <sheetData>
    <row r="1" spans="1:22" ht="24.75" customHeight="1">
      <c r="A1" s="359" t="s">
        <v>94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ht="24.75" customHeight="1">
      <c r="A2" s="360" t="s">
        <v>19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</row>
    <row r="3" spans="1:22" ht="24.75" customHeight="1">
      <c r="A3" s="360" t="s">
        <v>20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</row>
    <row r="4" spans="1:22" s="42" customFormat="1" ht="24.75" customHeight="1">
      <c r="A4" s="361" t="s">
        <v>14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</row>
    <row r="5" spans="1:22" s="42" customFormat="1" ht="24.75" customHeight="1">
      <c r="A5" s="360" t="s">
        <v>91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</row>
    <row r="6" spans="1:23" ht="24.75" customHeight="1">
      <c r="A6" s="349" t="s">
        <v>291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"/>
    </row>
    <row r="7" spans="1:22" s="35" customFormat="1" ht="24.75" customHeight="1">
      <c r="A7" s="21" t="s">
        <v>23</v>
      </c>
      <c r="B7" s="90"/>
      <c r="C7" s="91"/>
      <c r="D7" s="91"/>
      <c r="E7" s="92"/>
      <c r="F7" s="92"/>
      <c r="G7" s="92"/>
      <c r="H7" s="156"/>
      <c r="I7" s="34"/>
      <c r="J7" s="34"/>
      <c r="K7" s="34"/>
      <c r="L7" s="34"/>
      <c r="M7" s="34"/>
      <c r="N7" s="34"/>
      <c r="O7" s="34"/>
      <c r="P7" s="362" t="s">
        <v>67</v>
      </c>
      <c r="Q7" s="362"/>
      <c r="R7" s="362"/>
      <c r="S7" s="362"/>
      <c r="T7" s="362"/>
      <c r="U7" s="362"/>
      <c r="V7" s="362"/>
    </row>
    <row r="8" spans="1:22" ht="19.5" customHeight="1">
      <c r="A8" s="331" t="s">
        <v>1</v>
      </c>
      <c r="B8" s="355" t="s">
        <v>17</v>
      </c>
      <c r="C8" s="356" t="s">
        <v>12</v>
      </c>
      <c r="D8" s="357" t="s">
        <v>11</v>
      </c>
      <c r="E8" s="358" t="s">
        <v>18</v>
      </c>
      <c r="F8" s="358" t="s">
        <v>12</v>
      </c>
      <c r="G8" s="358" t="s">
        <v>8</v>
      </c>
      <c r="H8" s="355" t="s">
        <v>4</v>
      </c>
      <c r="I8" s="353" t="s">
        <v>9</v>
      </c>
      <c r="J8" s="353"/>
      <c r="K8" s="353"/>
      <c r="L8" s="353" t="s">
        <v>5</v>
      </c>
      <c r="M8" s="353"/>
      <c r="N8" s="353"/>
      <c r="O8" s="353" t="s">
        <v>10</v>
      </c>
      <c r="P8" s="353"/>
      <c r="Q8" s="353"/>
      <c r="R8" s="326" t="s">
        <v>26</v>
      </c>
      <c r="S8" s="327" t="s">
        <v>27</v>
      </c>
      <c r="T8" s="331" t="s">
        <v>6</v>
      </c>
      <c r="U8" s="353" t="s">
        <v>21</v>
      </c>
      <c r="V8" s="321" t="s">
        <v>15</v>
      </c>
    </row>
    <row r="9" spans="1:22" ht="39.75" customHeight="1">
      <c r="A9" s="331"/>
      <c r="B9" s="355"/>
      <c r="C9" s="356"/>
      <c r="D9" s="356"/>
      <c r="E9" s="358"/>
      <c r="F9" s="358"/>
      <c r="G9" s="358"/>
      <c r="H9" s="355"/>
      <c r="I9" s="36" t="s">
        <v>16</v>
      </c>
      <c r="J9" s="37" t="s">
        <v>0</v>
      </c>
      <c r="K9" s="36" t="s">
        <v>1</v>
      </c>
      <c r="L9" s="36" t="s">
        <v>16</v>
      </c>
      <c r="M9" s="37" t="s">
        <v>0</v>
      </c>
      <c r="N9" s="36" t="s">
        <v>1</v>
      </c>
      <c r="O9" s="36" t="s">
        <v>16</v>
      </c>
      <c r="P9" s="37" t="s">
        <v>0</v>
      </c>
      <c r="Q9" s="36" t="s">
        <v>1</v>
      </c>
      <c r="R9" s="326"/>
      <c r="S9" s="328"/>
      <c r="T9" s="331"/>
      <c r="U9" s="354"/>
      <c r="V9" s="322"/>
    </row>
    <row r="10" spans="1:22" s="157" customFormat="1" ht="31.5" customHeight="1">
      <c r="A10" s="155">
        <f>RANK(U10,$U$10:$U$12,0)</f>
        <v>1</v>
      </c>
      <c r="B10" s="55" t="s">
        <v>122</v>
      </c>
      <c r="C10" s="15" t="s">
        <v>123</v>
      </c>
      <c r="D10" s="69">
        <v>1</v>
      </c>
      <c r="E10" s="86" t="s">
        <v>124</v>
      </c>
      <c r="F10" s="142" t="s">
        <v>34</v>
      </c>
      <c r="G10" s="107" t="s">
        <v>93</v>
      </c>
      <c r="H10" s="122" t="s">
        <v>31</v>
      </c>
      <c r="I10" s="167">
        <v>196</v>
      </c>
      <c r="J10" s="168">
        <f>ROUND(I10/3,5)</f>
        <v>65.33333</v>
      </c>
      <c r="K10" s="178">
        <f>RANK(J10,J$9:J$12,0)</f>
        <v>1</v>
      </c>
      <c r="L10" s="167">
        <v>195</v>
      </c>
      <c r="M10" s="168">
        <f>ROUND(L10/3,5)</f>
        <v>65</v>
      </c>
      <c r="N10" s="178">
        <f>RANK(M10,M$9:M$12,0)</f>
        <v>1</v>
      </c>
      <c r="O10" s="167">
        <v>195</v>
      </c>
      <c r="P10" s="168">
        <f>ROUND(O10/3,5)</f>
        <v>65</v>
      </c>
      <c r="Q10" s="178">
        <f>RANK(P10,P$9:P$12,0)</f>
        <v>2</v>
      </c>
      <c r="R10" s="152"/>
      <c r="S10" s="152"/>
      <c r="T10" s="167">
        <f>I10+L10+O10</f>
        <v>586</v>
      </c>
      <c r="U10" s="170">
        <f>ROUND(T10/3/3,5)</f>
        <v>65.11111</v>
      </c>
      <c r="V10" s="171" t="s">
        <v>42</v>
      </c>
    </row>
    <row r="11" spans="1:22" s="157" customFormat="1" ht="31.5" customHeight="1">
      <c r="A11" s="155">
        <f>RANK(U11,$U$10:$U$12,0)</f>
        <v>2</v>
      </c>
      <c r="B11" s="93" t="s">
        <v>232</v>
      </c>
      <c r="C11" s="54" t="s">
        <v>227</v>
      </c>
      <c r="D11" s="56" t="s">
        <v>28</v>
      </c>
      <c r="E11" s="103" t="s">
        <v>278</v>
      </c>
      <c r="F11" s="67" t="s">
        <v>234</v>
      </c>
      <c r="G11" s="121" t="s">
        <v>235</v>
      </c>
      <c r="H11" s="215" t="s">
        <v>231</v>
      </c>
      <c r="I11" s="167">
        <v>191</v>
      </c>
      <c r="J11" s="168">
        <f>ROUND(I11/3,5)</f>
        <v>63.66667</v>
      </c>
      <c r="K11" s="178">
        <f>RANK(J11,J$9:J$12,0)</f>
        <v>2</v>
      </c>
      <c r="L11" s="167">
        <v>189.5</v>
      </c>
      <c r="M11" s="168">
        <f>ROUND(L11/3,5)</f>
        <v>63.16667</v>
      </c>
      <c r="N11" s="178">
        <f>RANK(M11,M$9:M$12,0)</f>
        <v>2</v>
      </c>
      <c r="O11" s="167">
        <v>198.5</v>
      </c>
      <c r="P11" s="168">
        <f>ROUND(O11/3,5)</f>
        <v>66.16667</v>
      </c>
      <c r="Q11" s="178">
        <f>RANK(P11,P$9:P$12,0)</f>
        <v>1</v>
      </c>
      <c r="R11" s="152"/>
      <c r="S11" s="152"/>
      <c r="T11" s="167">
        <f>I11+L11+O11</f>
        <v>579</v>
      </c>
      <c r="U11" s="170">
        <f>ROUND(T11/3/3,5)</f>
        <v>64.33333</v>
      </c>
      <c r="V11" s="171" t="s">
        <v>57</v>
      </c>
    </row>
    <row r="12" spans="1:22" s="157" customFormat="1" ht="31.5" customHeight="1">
      <c r="A12" s="155">
        <f>RANK(U12,$U$10:$U$12,0)</f>
        <v>3</v>
      </c>
      <c r="B12" s="73" t="s">
        <v>98</v>
      </c>
      <c r="C12" s="75" t="s">
        <v>99</v>
      </c>
      <c r="D12" s="113" t="s">
        <v>32</v>
      </c>
      <c r="E12" s="217" t="s">
        <v>101</v>
      </c>
      <c r="F12" s="109" t="s">
        <v>102</v>
      </c>
      <c r="G12" s="287" t="s">
        <v>103</v>
      </c>
      <c r="H12" s="96" t="s">
        <v>100</v>
      </c>
      <c r="I12" s="167">
        <v>190.5</v>
      </c>
      <c r="J12" s="168">
        <f>ROUND(I12/3,5)</f>
        <v>63.5</v>
      </c>
      <c r="K12" s="178">
        <f>RANK(J12,J$9:J$12,0)</f>
        <v>3</v>
      </c>
      <c r="L12" s="167">
        <v>181</v>
      </c>
      <c r="M12" s="168">
        <f>ROUND(L12/3,5)</f>
        <v>60.33333</v>
      </c>
      <c r="N12" s="178">
        <f>RANK(M12,M$9:M$12,0)</f>
        <v>3</v>
      </c>
      <c r="O12" s="167">
        <v>187</v>
      </c>
      <c r="P12" s="168">
        <f>ROUND(O12/3,5)</f>
        <v>62.33333</v>
      </c>
      <c r="Q12" s="178">
        <f>RANK(P12,P$9:P$12,0)</f>
        <v>3</v>
      </c>
      <c r="R12" s="152"/>
      <c r="S12" s="152"/>
      <c r="T12" s="167">
        <f>I12+L12+O12</f>
        <v>558.5</v>
      </c>
      <c r="U12" s="170">
        <f>ROUND(T12/3/3,5)</f>
        <v>62.05556</v>
      </c>
      <c r="V12" s="171" t="s">
        <v>32</v>
      </c>
    </row>
    <row r="13" spans="1:21" ht="24.75" customHeight="1">
      <c r="A13" s="38"/>
      <c r="B13" s="79"/>
      <c r="C13" s="80"/>
      <c r="D13" s="78"/>
      <c r="E13" s="81"/>
      <c r="F13" s="82"/>
      <c r="G13" s="83"/>
      <c r="H13" s="84"/>
      <c r="I13" s="85"/>
      <c r="J13" s="40"/>
      <c r="K13" s="39"/>
      <c r="L13" s="85"/>
      <c r="M13" s="40"/>
      <c r="N13" s="39"/>
      <c r="O13" s="85"/>
      <c r="P13" s="40"/>
      <c r="Q13" s="39"/>
      <c r="R13" s="38"/>
      <c r="S13" s="38"/>
      <c r="T13" s="85"/>
      <c r="U13" s="41"/>
    </row>
    <row r="14" spans="2:11" ht="24.75" customHeight="1">
      <c r="B14" s="27" t="s">
        <v>2</v>
      </c>
      <c r="H14" s="111" t="s">
        <v>54</v>
      </c>
      <c r="I14" s="18"/>
      <c r="J14" s="5"/>
      <c r="K14" s="17"/>
    </row>
    <row r="15" spans="2:11" ht="24.75" customHeight="1">
      <c r="B15" s="32" t="s">
        <v>3</v>
      </c>
      <c r="H15" s="112" t="s">
        <v>35</v>
      </c>
      <c r="I15" s="11"/>
      <c r="J15" s="5"/>
      <c r="K15" s="31"/>
    </row>
    <row r="16" ht="32.25" customHeight="1"/>
    <row r="17" ht="32.25" customHeight="1"/>
    <row r="24" spans="2:10" ht="15">
      <c r="B24" s="27"/>
      <c r="H24" s="119"/>
      <c r="I24" s="18"/>
      <c r="J24" s="5"/>
    </row>
    <row r="25" spans="2:10" ht="15">
      <c r="B25" s="32"/>
      <c r="H25" s="112"/>
      <c r="I25" s="11"/>
      <c r="J25" s="5"/>
    </row>
    <row r="30" ht="32.25" customHeight="1"/>
    <row r="31" ht="29.25" customHeight="1"/>
  </sheetData>
  <sheetProtection/>
  <mergeCells count="23">
    <mergeCell ref="P7:V7"/>
    <mergeCell ref="S8:S9"/>
    <mergeCell ref="A8:A9"/>
    <mergeCell ref="A1:V1"/>
    <mergeCell ref="A2:V2"/>
    <mergeCell ref="A3:V3"/>
    <mergeCell ref="A4:V4"/>
    <mergeCell ref="A5:V5"/>
    <mergeCell ref="A6:V6"/>
    <mergeCell ref="B8:B9"/>
    <mergeCell ref="C8:C9"/>
    <mergeCell ref="D8:D9"/>
    <mergeCell ref="E8:E9"/>
    <mergeCell ref="T8:T9"/>
    <mergeCell ref="F8:F9"/>
    <mergeCell ref="G8:G9"/>
    <mergeCell ref="H8:H9"/>
    <mergeCell ref="U8:U9"/>
    <mergeCell ref="V8:V9"/>
    <mergeCell ref="I8:K8"/>
    <mergeCell ref="L8:N8"/>
    <mergeCell ref="O8:Q8"/>
    <mergeCell ref="R8:R9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="90" zoomScaleNormal="90" workbookViewId="0" topLeftCell="A7">
      <selection activeCell="A6" sqref="A6:V6"/>
    </sheetView>
  </sheetViews>
  <sheetFormatPr defaultColWidth="9.140625" defaultRowHeight="12.75"/>
  <cols>
    <col min="1" max="1" width="4.7109375" style="1" customWidth="1"/>
    <col min="2" max="2" width="24.7109375" style="158" customWidth="1"/>
    <col min="3" max="3" width="8.7109375" style="157" hidden="1" customWidth="1"/>
    <col min="4" max="4" width="6.7109375" style="157" customWidth="1"/>
    <col min="5" max="5" width="34.7109375" style="157" customWidth="1"/>
    <col min="6" max="6" width="8.7109375" style="157" hidden="1" customWidth="1"/>
    <col min="7" max="7" width="17.7109375" style="157" hidden="1" customWidth="1"/>
    <col min="8" max="8" width="22.7109375" style="157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hidden="1" customWidth="1"/>
    <col min="23" max="16384" width="9.140625" style="1" customWidth="1"/>
  </cols>
  <sheetData>
    <row r="1" spans="1:22" ht="24.75" customHeight="1">
      <c r="A1" s="359" t="s">
        <v>94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ht="24.75" customHeight="1">
      <c r="A2" s="360" t="s">
        <v>19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</row>
    <row r="3" spans="1:22" ht="24.75" customHeight="1">
      <c r="A3" s="360" t="s">
        <v>20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</row>
    <row r="4" spans="1:22" s="42" customFormat="1" ht="24.75" customHeight="1">
      <c r="A4" s="361" t="s">
        <v>14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</row>
    <row r="5" spans="1:22" s="42" customFormat="1" ht="24.75" customHeight="1">
      <c r="A5" s="360" t="s">
        <v>24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</row>
    <row r="6" spans="1:23" ht="24.75" customHeight="1">
      <c r="A6" s="349" t="s">
        <v>291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"/>
    </row>
    <row r="7" spans="1:22" s="35" customFormat="1" ht="24.75" customHeight="1">
      <c r="A7" s="21" t="s">
        <v>23</v>
      </c>
      <c r="B7" s="90"/>
      <c r="C7" s="91"/>
      <c r="D7" s="91"/>
      <c r="E7" s="92"/>
      <c r="F7" s="92"/>
      <c r="G7" s="92"/>
      <c r="H7" s="156"/>
      <c r="I7" s="34"/>
      <c r="J7" s="34"/>
      <c r="K7" s="34"/>
      <c r="L7" s="34"/>
      <c r="M7" s="34"/>
      <c r="N7" s="34"/>
      <c r="O7" s="34"/>
      <c r="P7" s="362" t="s">
        <v>67</v>
      </c>
      <c r="Q7" s="362"/>
      <c r="R7" s="362"/>
      <c r="S7" s="362"/>
      <c r="T7" s="362"/>
      <c r="U7" s="362"/>
      <c r="V7" s="362"/>
    </row>
    <row r="8" spans="1:22" ht="19.5" customHeight="1">
      <c r="A8" s="331" t="s">
        <v>1</v>
      </c>
      <c r="B8" s="355" t="s">
        <v>17</v>
      </c>
      <c r="C8" s="356" t="s">
        <v>12</v>
      </c>
      <c r="D8" s="357" t="s">
        <v>11</v>
      </c>
      <c r="E8" s="358" t="s">
        <v>18</v>
      </c>
      <c r="F8" s="358" t="s">
        <v>12</v>
      </c>
      <c r="G8" s="358" t="s">
        <v>8</v>
      </c>
      <c r="H8" s="355" t="s">
        <v>4</v>
      </c>
      <c r="I8" s="353" t="s">
        <v>9</v>
      </c>
      <c r="J8" s="353"/>
      <c r="K8" s="353"/>
      <c r="L8" s="353" t="s">
        <v>5</v>
      </c>
      <c r="M8" s="353"/>
      <c r="N8" s="353"/>
      <c r="O8" s="353" t="s">
        <v>10</v>
      </c>
      <c r="P8" s="353"/>
      <c r="Q8" s="353"/>
      <c r="R8" s="326" t="s">
        <v>26</v>
      </c>
      <c r="S8" s="327" t="s">
        <v>27</v>
      </c>
      <c r="T8" s="331" t="s">
        <v>6</v>
      </c>
      <c r="U8" s="353" t="s">
        <v>21</v>
      </c>
      <c r="V8" s="321" t="s">
        <v>15</v>
      </c>
    </row>
    <row r="9" spans="1:22" ht="39.75" customHeight="1">
      <c r="A9" s="331"/>
      <c r="B9" s="355"/>
      <c r="C9" s="356"/>
      <c r="D9" s="356"/>
      <c r="E9" s="358"/>
      <c r="F9" s="358"/>
      <c r="G9" s="358"/>
      <c r="H9" s="355"/>
      <c r="I9" s="36" t="s">
        <v>16</v>
      </c>
      <c r="J9" s="37" t="s">
        <v>0</v>
      </c>
      <c r="K9" s="36" t="s">
        <v>1</v>
      </c>
      <c r="L9" s="36" t="s">
        <v>16</v>
      </c>
      <c r="M9" s="37" t="s">
        <v>0</v>
      </c>
      <c r="N9" s="36" t="s">
        <v>1</v>
      </c>
      <c r="O9" s="36" t="s">
        <v>16</v>
      </c>
      <c r="P9" s="37" t="s">
        <v>0</v>
      </c>
      <c r="Q9" s="36" t="s">
        <v>1</v>
      </c>
      <c r="R9" s="326"/>
      <c r="S9" s="328"/>
      <c r="T9" s="331"/>
      <c r="U9" s="354"/>
      <c r="V9" s="322"/>
    </row>
    <row r="10" spans="1:22" s="157" customFormat="1" ht="31.5" customHeight="1">
      <c r="A10" s="155">
        <f aca="true" t="shared" si="0" ref="A10:A16">RANK(U10,$U$10:$U$16,0)</f>
        <v>1</v>
      </c>
      <c r="B10" s="103" t="s">
        <v>262</v>
      </c>
      <c r="C10" s="141" t="s">
        <v>263</v>
      </c>
      <c r="D10" s="288" t="s">
        <v>28</v>
      </c>
      <c r="E10" s="103" t="s">
        <v>264</v>
      </c>
      <c r="F10" s="166" t="s">
        <v>265</v>
      </c>
      <c r="G10" s="105" t="s">
        <v>266</v>
      </c>
      <c r="H10" s="289" t="s">
        <v>58</v>
      </c>
      <c r="I10" s="167">
        <v>189</v>
      </c>
      <c r="J10" s="168">
        <f>ROUND(I10/3,5)</f>
        <v>63</v>
      </c>
      <c r="K10" s="178">
        <f aca="true" t="shared" si="1" ref="K10:K16">RANK(J10,J$9:J$16,0)</f>
        <v>1</v>
      </c>
      <c r="L10" s="167">
        <v>190</v>
      </c>
      <c r="M10" s="168">
        <f>ROUND(L10/3,5)</f>
        <v>63.33333</v>
      </c>
      <c r="N10" s="178">
        <f aca="true" t="shared" si="2" ref="N10:N16">RANK(M10,M$9:M$16,0)</f>
        <v>1</v>
      </c>
      <c r="O10" s="167">
        <v>196.5</v>
      </c>
      <c r="P10" s="168">
        <f>ROUND(O10/3,5)</f>
        <v>65.5</v>
      </c>
      <c r="Q10" s="178">
        <f aca="true" t="shared" si="3" ref="Q10:Q16">RANK(P10,P$9:P$16,0)</f>
        <v>1</v>
      </c>
      <c r="R10" s="152"/>
      <c r="S10" s="152"/>
      <c r="T10" s="167">
        <f aca="true" t="shared" si="4" ref="T10:T16">I10+L10+O10</f>
        <v>575.5</v>
      </c>
      <c r="U10" s="170">
        <f>ROUND(T10/3/3,5)</f>
        <v>63.94444</v>
      </c>
      <c r="V10" s="171"/>
    </row>
    <row r="11" spans="1:22" s="157" customFormat="1" ht="31.5" customHeight="1">
      <c r="A11" s="155">
        <f t="shared" si="0"/>
        <v>2</v>
      </c>
      <c r="B11" s="223" t="s">
        <v>118</v>
      </c>
      <c r="C11" s="210" t="s">
        <v>119</v>
      </c>
      <c r="D11" s="218" t="s">
        <v>30</v>
      </c>
      <c r="E11" s="144" t="s">
        <v>120</v>
      </c>
      <c r="F11" s="97" t="s">
        <v>121</v>
      </c>
      <c r="G11" s="287" t="s">
        <v>93</v>
      </c>
      <c r="H11" s="108" t="s">
        <v>31</v>
      </c>
      <c r="I11" s="167">
        <v>187</v>
      </c>
      <c r="J11" s="168">
        <f>ROUND(I11/3,5)</f>
        <v>62.33333</v>
      </c>
      <c r="K11" s="178">
        <f t="shared" si="1"/>
        <v>3</v>
      </c>
      <c r="L11" s="167">
        <v>183</v>
      </c>
      <c r="M11" s="168">
        <f>ROUND(L11/3,5)</f>
        <v>61</v>
      </c>
      <c r="N11" s="178">
        <f t="shared" si="2"/>
        <v>3</v>
      </c>
      <c r="O11" s="167">
        <v>192.5</v>
      </c>
      <c r="P11" s="168">
        <f>ROUND(O11/3,5)</f>
        <v>64.16667</v>
      </c>
      <c r="Q11" s="178">
        <f t="shared" si="3"/>
        <v>2</v>
      </c>
      <c r="R11" s="152"/>
      <c r="S11" s="152"/>
      <c r="T11" s="167">
        <f t="shared" si="4"/>
        <v>562.5</v>
      </c>
      <c r="U11" s="170">
        <f>ROUND(T11/3/3,5)</f>
        <v>62.5</v>
      </c>
      <c r="V11" s="171"/>
    </row>
    <row r="12" spans="1:22" s="157" customFormat="1" ht="31.5" customHeight="1">
      <c r="A12" s="155">
        <f t="shared" si="0"/>
        <v>3</v>
      </c>
      <c r="B12" s="149" t="s">
        <v>106</v>
      </c>
      <c r="C12" s="150" t="s">
        <v>107</v>
      </c>
      <c r="D12" s="56">
        <v>2</v>
      </c>
      <c r="E12" s="9" t="s">
        <v>108</v>
      </c>
      <c r="F12" s="15" t="s">
        <v>109</v>
      </c>
      <c r="G12" s="162" t="s">
        <v>110</v>
      </c>
      <c r="H12" s="207" t="s">
        <v>111</v>
      </c>
      <c r="I12" s="167">
        <v>189.5</v>
      </c>
      <c r="J12" s="168">
        <f>ROUND(I12/3,5)-0.5</f>
        <v>62.66667</v>
      </c>
      <c r="K12" s="178">
        <f t="shared" si="1"/>
        <v>2</v>
      </c>
      <c r="L12" s="167">
        <v>186</v>
      </c>
      <c r="M12" s="168">
        <f>ROUND(L12/3,5)-0.5</f>
        <v>61.5</v>
      </c>
      <c r="N12" s="178">
        <f t="shared" si="2"/>
        <v>2</v>
      </c>
      <c r="O12" s="167">
        <v>187</v>
      </c>
      <c r="P12" s="168">
        <f>ROUND(O12/3,5)-0.5</f>
        <v>61.83333</v>
      </c>
      <c r="Q12" s="178">
        <f t="shared" si="3"/>
        <v>4</v>
      </c>
      <c r="R12" s="152">
        <v>1</v>
      </c>
      <c r="S12" s="152"/>
      <c r="T12" s="167">
        <f t="shared" si="4"/>
        <v>562.5</v>
      </c>
      <c r="U12" s="170">
        <f>ROUND(T12/3/3,5)-0.5</f>
        <v>62</v>
      </c>
      <c r="V12" s="171"/>
    </row>
    <row r="13" spans="1:22" s="157" customFormat="1" ht="31.5" customHeight="1">
      <c r="A13" s="155">
        <f t="shared" si="0"/>
        <v>4</v>
      </c>
      <c r="B13" s="53" t="s">
        <v>59</v>
      </c>
      <c r="C13" s="15" t="s">
        <v>75</v>
      </c>
      <c r="D13" s="7" t="s">
        <v>33</v>
      </c>
      <c r="E13" s="154" t="s">
        <v>117</v>
      </c>
      <c r="F13" s="126" t="s">
        <v>34</v>
      </c>
      <c r="G13" s="16" t="s">
        <v>60</v>
      </c>
      <c r="H13" s="96" t="s">
        <v>61</v>
      </c>
      <c r="I13" s="167">
        <v>185.5</v>
      </c>
      <c r="J13" s="168">
        <f>ROUND(I13/3,5)</f>
        <v>61.83333</v>
      </c>
      <c r="K13" s="178">
        <f t="shared" si="1"/>
        <v>4</v>
      </c>
      <c r="L13" s="167">
        <v>181</v>
      </c>
      <c r="M13" s="168">
        <f>ROUND(L13/3,5)</f>
        <v>60.33333</v>
      </c>
      <c r="N13" s="178">
        <f t="shared" si="2"/>
        <v>5</v>
      </c>
      <c r="O13" s="167">
        <v>186.5</v>
      </c>
      <c r="P13" s="168">
        <f>ROUND(O13/3,5)</f>
        <v>62.16667</v>
      </c>
      <c r="Q13" s="178">
        <f t="shared" si="3"/>
        <v>3</v>
      </c>
      <c r="R13" s="152"/>
      <c r="S13" s="152"/>
      <c r="T13" s="167">
        <f t="shared" si="4"/>
        <v>553</v>
      </c>
      <c r="U13" s="170">
        <f>ROUND(T13/3/3,5)</f>
        <v>61.44444</v>
      </c>
      <c r="V13" s="171"/>
    </row>
    <row r="14" spans="1:22" s="157" customFormat="1" ht="31.5" customHeight="1">
      <c r="A14" s="155">
        <f t="shared" si="0"/>
        <v>5</v>
      </c>
      <c r="B14" s="99" t="s">
        <v>105</v>
      </c>
      <c r="C14" s="75" t="s">
        <v>104</v>
      </c>
      <c r="D14" s="113" t="s">
        <v>30</v>
      </c>
      <c r="E14" s="154" t="s">
        <v>101</v>
      </c>
      <c r="F14" s="54" t="s">
        <v>102</v>
      </c>
      <c r="G14" s="61" t="s">
        <v>103</v>
      </c>
      <c r="H14" s="96" t="s">
        <v>100</v>
      </c>
      <c r="I14" s="167">
        <v>183.5</v>
      </c>
      <c r="J14" s="168">
        <f>ROUND(I14/3,5)</f>
        <v>61.16667</v>
      </c>
      <c r="K14" s="178">
        <f t="shared" si="1"/>
        <v>5</v>
      </c>
      <c r="L14" s="167">
        <v>181.5</v>
      </c>
      <c r="M14" s="168">
        <f>ROUND(L14/3,5)</f>
        <v>60.5</v>
      </c>
      <c r="N14" s="178">
        <f t="shared" si="2"/>
        <v>4</v>
      </c>
      <c r="O14" s="167">
        <v>183.5</v>
      </c>
      <c r="P14" s="168">
        <f>ROUND(O14/3,5)</f>
        <v>61.16667</v>
      </c>
      <c r="Q14" s="178">
        <f t="shared" si="3"/>
        <v>5</v>
      </c>
      <c r="R14" s="152"/>
      <c r="S14" s="152"/>
      <c r="T14" s="167">
        <f t="shared" si="4"/>
        <v>548.5</v>
      </c>
      <c r="U14" s="170">
        <f>ROUND(T14/3/3,5)</f>
        <v>60.94444</v>
      </c>
      <c r="V14" s="171"/>
    </row>
    <row r="15" spans="1:22" s="157" customFormat="1" ht="31.5" customHeight="1">
      <c r="A15" s="155">
        <f t="shared" si="0"/>
        <v>6</v>
      </c>
      <c r="B15" s="224" t="s">
        <v>222</v>
      </c>
      <c r="C15" s="57"/>
      <c r="D15" s="51" t="s">
        <v>28</v>
      </c>
      <c r="E15" s="181" t="s">
        <v>267</v>
      </c>
      <c r="F15" s="75" t="s">
        <v>34</v>
      </c>
      <c r="G15" s="182" t="s">
        <v>268</v>
      </c>
      <c r="H15" s="50" t="s">
        <v>223</v>
      </c>
      <c r="I15" s="167">
        <v>177</v>
      </c>
      <c r="J15" s="168">
        <f>ROUND(I15/3,5)</f>
        <v>59</v>
      </c>
      <c r="K15" s="178">
        <f t="shared" si="1"/>
        <v>7</v>
      </c>
      <c r="L15" s="167">
        <v>177</v>
      </c>
      <c r="M15" s="168">
        <f>ROUND(L15/3,5)</f>
        <v>59</v>
      </c>
      <c r="N15" s="178">
        <f t="shared" si="2"/>
        <v>6</v>
      </c>
      <c r="O15" s="167">
        <v>180.5</v>
      </c>
      <c r="P15" s="168">
        <f>ROUND(O15/3,5)</f>
        <v>60.16667</v>
      </c>
      <c r="Q15" s="178">
        <f t="shared" si="3"/>
        <v>6</v>
      </c>
      <c r="R15" s="152"/>
      <c r="S15" s="152"/>
      <c r="T15" s="167">
        <f t="shared" si="4"/>
        <v>534.5</v>
      </c>
      <c r="U15" s="170">
        <f>ROUND(T15/3/3,5)</f>
        <v>59.38889</v>
      </c>
      <c r="V15" s="171"/>
    </row>
    <row r="16" spans="1:22" s="157" customFormat="1" ht="31.5" customHeight="1">
      <c r="A16" s="155">
        <f t="shared" si="0"/>
        <v>7</v>
      </c>
      <c r="B16" s="148" t="s">
        <v>112</v>
      </c>
      <c r="C16" s="54" t="s">
        <v>113</v>
      </c>
      <c r="D16" s="56">
        <v>1</v>
      </c>
      <c r="E16" s="145" t="s">
        <v>281</v>
      </c>
      <c r="F16" s="118" t="s">
        <v>114</v>
      </c>
      <c r="G16" s="102" t="s">
        <v>115</v>
      </c>
      <c r="H16" s="152" t="s">
        <v>116</v>
      </c>
      <c r="I16" s="167">
        <v>179</v>
      </c>
      <c r="J16" s="168">
        <f>ROUND(I16/3,5)</f>
        <v>59.66667</v>
      </c>
      <c r="K16" s="178">
        <f t="shared" si="1"/>
        <v>6</v>
      </c>
      <c r="L16" s="167">
        <v>176</v>
      </c>
      <c r="M16" s="168">
        <f>ROUND(L16/3,5)</f>
        <v>58.66667</v>
      </c>
      <c r="N16" s="178">
        <f t="shared" si="2"/>
        <v>7</v>
      </c>
      <c r="O16" s="167">
        <v>168.5</v>
      </c>
      <c r="P16" s="168">
        <f>ROUND(O16/3,5)</f>
        <v>56.16667</v>
      </c>
      <c r="Q16" s="178">
        <f t="shared" si="3"/>
        <v>7</v>
      </c>
      <c r="R16" s="152"/>
      <c r="S16" s="152"/>
      <c r="T16" s="167">
        <f t="shared" si="4"/>
        <v>523.5</v>
      </c>
      <c r="U16" s="170">
        <f>ROUND(T16/3/3,5)</f>
        <v>58.16667</v>
      </c>
      <c r="V16" s="171"/>
    </row>
    <row r="17" spans="1:21" ht="24.75" customHeight="1">
      <c r="A17" s="38"/>
      <c r="B17" s="79"/>
      <c r="C17" s="80"/>
      <c r="D17" s="78"/>
      <c r="E17" s="81"/>
      <c r="F17" s="82"/>
      <c r="G17" s="83"/>
      <c r="H17" s="84"/>
      <c r="I17" s="85"/>
      <c r="J17" s="40"/>
      <c r="K17" s="39"/>
      <c r="L17" s="85"/>
      <c r="M17" s="40"/>
      <c r="N17" s="39"/>
      <c r="O17" s="85"/>
      <c r="P17" s="40"/>
      <c r="Q17" s="39"/>
      <c r="R17" s="38"/>
      <c r="S17" s="38"/>
      <c r="T17" s="85"/>
      <c r="U17" s="41"/>
    </row>
    <row r="18" spans="2:11" ht="24.75" customHeight="1">
      <c r="B18" s="27" t="s">
        <v>2</v>
      </c>
      <c r="H18" s="111" t="s">
        <v>54</v>
      </c>
      <c r="I18" s="18"/>
      <c r="J18" s="5"/>
      <c r="K18" s="17"/>
    </row>
    <row r="19" spans="2:11" ht="24.75" customHeight="1">
      <c r="B19" s="32" t="s">
        <v>3</v>
      </c>
      <c r="H19" s="112" t="s">
        <v>35</v>
      </c>
      <c r="I19" s="11"/>
      <c r="J19" s="5"/>
      <c r="K19" s="31"/>
    </row>
    <row r="20" ht="32.25" customHeight="1"/>
    <row r="21" ht="32.25" customHeight="1"/>
    <row r="28" spans="2:10" ht="15">
      <c r="B28" s="27"/>
      <c r="H28" s="119"/>
      <c r="I28" s="18"/>
      <c r="J28" s="5"/>
    </row>
    <row r="29" spans="2:10" ht="15">
      <c r="B29" s="32"/>
      <c r="H29" s="112"/>
      <c r="I29" s="11"/>
      <c r="J29" s="5"/>
    </row>
    <row r="34" ht="32.25" customHeight="1"/>
    <row r="35" ht="29.25" customHeight="1"/>
  </sheetData>
  <sheetProtection/>
  <mergeCells count="23">
    <mergeCell ref="A1:V1"/>
    <mergeCell ref="A2:V2"/>
    <mergeCell ref="A3:V3"/>
    <mergeCell ref="A4:V4"/>
    <mergeCell ref="A5:V5"/>
    <mergeCell ref="A6:V6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L8:N8"/>
    <mergeCell ref="O8:Q8"/>
    <mergeCell ref="R8:R9"/>
    <mergeCell ref="S8:S9"/>
    <mergeCell ref="T8:T9"/>
    <mergeCell ref="U8:U9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workbookViewId="0" topLeftCell="A1">
      <selection activeCell="A1" sqref="A1:P1"/>
    </sheetView>
  </sheetViews>
  <sheetFormatPr defaultColWidth="9.140625" defaultRowHeight="12.75"/>
  <cols>
    <col min="1" max="1" width="4.7109375" style="283" customWidth="1"/>
    <col min="2" max="2" width="24.7109375" style="269" customWidth="1"/>
    <col min="3" max="3" width="8.7109375" style="233" hidden="1" customWidth="1"/>
    <col min="4" max="4" width="6.7109375" style="233" customWidth="1"/>
    <col min="5" max="5" width="36.7109375" style="269" customWidth="1"/>
    <col min="6" max="6" width="8.7109375" style="269" hidden="1" customWidth="1"/>
    <col min="7" max="7" width="19.7109375" style="269" hidden="1" customWidth="1"/>
    <col min="8" max="8" width="22.7109375" style="269" customWidth="1"/>
    <col min="9" max="9" width="13.7109375" style="269" customWidth="1"/>
    <col min="10" max="10" width="13.7109375" style="284" customWidth="1"/>
    <col min="11" max="11" width="13.7109375" style="274" customWidth="1"/>
    <col min="12" max="12" width="13.7109375" style="285" customWidth="1"/>
    <col min="13" max="13" width="13.7109375" style="286" customWidth="1"/>
    <col min="14" max="14" width="4.7109375" style="286" customWidth="1"/>
    <col min="15" max="15" width="9.7109375" style="275" customWidth="1"/>
    <col min="16" max="16" width="9.7109375" style="286" customWidth="1"/>
    <col min="17" max="16384" width="9.140625" style="269" customWidth="1"/>
  </cols>
  <sheetData>
    <row r="1" spans="1:16" s="233" customFormat="1" ht="24.75" customHeight="1">
      <c r="A1" s="366" t="s">
        <v>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1:16" s="233" customFormat="1" ht="24.75" customHeight="1">
      <c r="A2" s="367" t="s">
        <v>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1:16" s="234" customFormat="1" ht="24.75" customHeight="1">
      <c r="A3" s="367" t="s">
        <v>20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</row>
    <row r="4" spans="1:16" s="234" customFormat="1" ht="24.75" customHeight="1">
      <c r="A4" s="363" t="s">
        <v>289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</row>
    <row r="5" spans="1:21" s="234" customFormat="1" ht="24.75" customHeight="1">
      <c r="A5" s="368" t="s">
        <v>290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233"/>
      <c r="R5" s="233"/>
      <c r="S5" s="233"/>
      <c r="T5" s="233"/>
      <c r="U5" s="233"/>
    </row>
    <row r="6" spans="1:16" s="242" customFormat="1" ht="24.75" customHeight="1">
      <c r="A6" s="235" t="s">
        <v>23</v>
      </c>
      <c r="B6" s="236"/>
      <c r="C6" s="237"/>
      <c r="D6" s="237"/>
      <c r="E6" s="238"/>
      <c r="F6" s="238"/>
      <c r="G6" s="238"/>
      <c r="H6" s="238"/>
      <c r="I6" s="238"/>
      <c r="J6" s="239"/>
      <c r="K6" s="238"/>
      <c r="L6" s="240"/>
      <c r="M6" s="241"/>
      <c r="N6" s="369" t="s">
        <v>95</v>
      </c>
      <c r="O6" s="369"/>
      <c r="P6" s="369"/>
    </row>
    <row r="7" spans="1:16" s="243" customFormat="1" ht="19.5" customHeight="1">
      <c r="A7" s="339" t="s">
        <v>1</v>
      </c>
      <c r="B7" s="340" t="s">
        <v>17</v>
      </c>
      <c r="C7" s="319" t="s">
        <v>12</v>
      </c>
      <c r="D7" s="371" t="s">
        <v>11</v>
      </c>
      <c r="E7" s="373" t="s">
        <v>18</v>
      </c>
      <c r="F7" s="319" t="s">
        <v>12</v>
      </c>
      <c r="G7" s="340" t="s">
        <v>8</v>
      </c>
      <c r="H7" s="340" t="s">
        <v>4</v>
      </c>
      <c r="I7" s="340" t="s">
        <v>283</v>
      </c>
      <c r="J7" s="340" t="s">
        <v>284</v>
      </c>
      <c r="K7" s="340" t="s">
        <v>285</v>
      </c>
      <c r="L7" s="340" t="s">
        <v>286</v>
      </c>
      <c r="M7" s="340" t="s">
        <v>287</v>
      </c>
      <c r="N7" s="364" t="s">
        <v>288</v>
      </c>
      <c r="O7" s="319" t="s">
        <v>6</v>
      </c>
      <c r="P7" s="319" t="s">
        <v>21</v>
      </c>
    </row>
    <row r="8" spans="1:16" s="243" customFormat="1" ht="39.75" customHeight="1">
      <c r="A8" s="370"/>
      <c r="B8" s="319"/>
      <c r="C8" s="365"/>
      <c r="D8" s="372"/>
      <c r="E8" s="374"/>
      <c r="F8" s="365"/>
      <c r="G8" s="319"/>
      <c r="H8" s="319"/>
      <c r="I8" s="319"/>
      <c r="J8" s="319"/>
      <c r="K8" s="319"/>
      <c r="L8" s="319"/>
      <c r="M8" s="319"/>
      <c r="N8" s="333"/>
      <c r="O8" s="365"/>
      <c r="P8" s="365"/>
    </row>
    <row r="9" spans="1:16" s="233" customFormat="1" ht="31.5" customHeight="1">
      <c r="A9" s="244">
        <v>1</v>
      </c>
      <c r="B9" s="127" t="s">
        <v>83</v>
      </c>
      <c r="C9" s="146" t="s">
        <v>84</v>
      </c>
      <c r="D9" s="108" t="s">
        <v>28</v>
      </c>
      <c r="E9" s="220" t="s">
        <v>160</v>
      </c>
      <c r="F9" s="71" t="s">
        <v>161</v>
      </c>
      <c r="G9" s="185" t="s">
        <v>87</v>
      </c>
      <c r="H9" s="108" t="s">
        <v>162</v>
      </c>
      <c r="I9" s="245">
        <v>8.1</v>
      </c>
      <c r="J9" s="245">
        <v>7.9</v>
      </c>
      <c r="K9" s="245">
        <v>8.3</v>
      </c>
      <c r="L9" s="245">
        <v>7.5</v>
      </c>
      <c r="M9" s="245">
        <v>8.5</v>
      </c>
      <c r="N9" s="246"/>
      <c r="O9" s="245">
        <f>I9+J9+K9+L9+M9</f>
        <v>40.3</v>
      </c>
      <c r="P9" s="170">
        <f>ROUND(O9/1/0.5,5)</f>
        <v>80.6</v>
      </c>
    </row>
    <row r="10" spans="1:16" s="233" customFormat="1" ht="24.75" customHeight="1">
      <c r="A10" s="247"/>
      <c r="B10" s="248"/>
      <c r="C10" s="248"/>
      <c r="D10" s="248"/>
      <c r="E10" s="248"/>
      <c r="F10" s="248"/>
      <c r="G10" s="248"/>
      <c r="H10" s="248"/>
      <c r="I10" s="248"/>
      <c r="J10" s="249"/>
      <c r="K10" s="248"/>
      <c r="L10" s="250"/>
      <c r="M10" s="251"/>
      <c r="N10" s="251"/>
      <c r="O10" s="248"/>
      <c r="P10" s="248"/>
    </row>
    <row r="11" spans="1:21" s="243" customFormat="1" ht="24.75" customHeight="1">
      <c r="A11" s="252"/>
      <c r="B11" s="253" t="s">
        <v>2</v>
      </c>
      <c r="C11" s="254"/>
      <c r="D11" s="254"/>
      <c r="E11" s="255"/>
      <c r="F11" s="255"/>
      <c r="G11" s="255"/>
      <c r="H11" s="111" t="s">
        <v>54</v>
      </c>
      <c r="I11" s="18"/>
      <c r="J11" s="5"/>
      <c r="K11" s="256"/>
      <c r="L11" s="256"/>
      <c r="M11" s="257"/>
      <c r="N11" s="257"/>
      <c r="O11" s="257"/>
      <c r="P11" s="257"/>
      <c r="U11" s="258"/>
    </row>
    <row r="12" spans="1:21" s="263" customFormat="1" ht="24.75" customHeight="1">
      <c r="A12" s="259"/>
      <c r="B12" s="260" t="s">
        <v>3</v>
      </c>
      <c r="C12" s="235"/>
      <c r="D12" s="235"/>
      <c r="E12" s="261"/>
      <c r="F12" s="261"/>
      <c r="G12" s="261"/>
      <c r="H12" s="112" t="s">
        <v>35</v>
      </c>
      <c r="I12" s="11"/>
      <c r="J12" s="5"/>
      <c r="K12" s="19"/>
      <c r="L12" s="19"/>
      <c r="M12" s="262"/>
      <c r="N12" s="262"/>
      <c r="O12" s="262"/>
      <c r="P12" s="262"/>
      <c r="U12" s="264"/>
    </row>
    <row r="13" spans="1:21" ht="15.75" customHeight="1">
      <c r="A13" s="249"/>
      <c r="B13" s="265"/>
      <c r="C13" s="266"/>
      <c r="D13" s="266"/>
      <c r="E13" s="267"/>
      <c r="F13" s="267"/>
      <c r="G13" s="267"/>
      <c r="H13" s="267"/>
      <c r="I13" s="267"/>
      <c r="J13" s="268"/>
      <c r="K13" s="268"/>
      <c r="L13" s="268"/>
      <c r="M13" s="268"/>
      <c r="N13" s="268"/>
      <c r="O13" s="268"/>
      <c r="P13" s="268"/>
      <c r="U13" s="270"/>
    </row>
    <row r="14" spans="1:21" s="274" customFormat="1" ht="15" customHeight="1">
      <c r="A14" s="271"/>
      <c r="B14" s="271"/>
      <c r="C14" s="272"/>
      <c r="D14" s="272"/>
      <c r="E14" s="271"/>
      <c r="F14" s="271"/>
      <c r="G14" s="271"/>
      <c r="H14" s="271"/>
      <c r="I14" s="271"/>
      <c r="J14" s="271"/>
      <c r="K14" s="271"/>
      <c r="L14" s="273"/>
      <c r="M14" s="271"/>
      <c r="N14" s="271"/>
      <c r="O14" s="271"/>
      <c r="P14" s="271"/>
      <c r="U14" s="275"/>
    </row>
    <row r="15" spans="1:16" ht="15.75">
      <c r="A15" s="276"/>
      <c r="B15" s="277"/>
      <c r="C15" s="278"/>
      <c r="D15" s="278"/>
      <c r="E15" s="277"/>
      <c r="F15" s="277"/>
      <c r="G15" s="277"/>
      <c r="H15" s="277"/>
      <c r="I15" s="277"/>
      <c r="J15" s="279"/>
      <c r="K15" s="271"/>
      <c r="L15" s="280"/>
      <c r="M15" s="281"/>
      <c r="N15" s="281"/>
      <c r="O15" s="282"/>
      <c r="P15" s="281"/>
    </row>
    <row r="16" spans="1:16" ht="15.75" customHeight="1">
      <c r="A16" s="276"/>
      <c r="B16" s="277"/>
      <c r="C16" s="278"/>
      <c r="D16" s="278"/>
      <c r="E16" s="277"/>
      <c r="F16" s="277"/>
      <c r="G16" s="277"/>
      <c r="H16" s="277"/>
      <c r="I16" s="277"/>
      <c r="J16" s="279"/>
      <c r="K16" s="271"/>
      <c r="L16" s="280"/>
      <c r="M16" s="281"/>
      <c r="N16" s="281"/>
      <c r="O16" s="282"/>
      <c r="P16" s="281"/>
    </row>
    <row r="17" spans="1:16" ht="15.75">
      <c r="A17" s="276"/>
      <c r="B17" s="277"/>
      <c r="C17" s="278"/>
      <c r="D17" s="278"/>
      <c r="E17" s="277"/>
      <c r="F17" s="277"/>
      <c r="G17" s="277"/>
      <c r="H17" s="277"/>
      <c r="I17" s="277"/>
      <c r="J17" s="279"/>
      <c r="K17" s="271"/>
      <c r="L17" s="280"/>
      <c r="M17" s="281"/>
      <c r="N17" s="281"/>
      <c r="O17" s="282"/>
      <c r="P17" s="281"/>
    </row>
  </sheetData>
  <sheetProtection/>
  <mergeCells count="22">
    <mergeCell ref="D7:D8"/>
    <mergeCell ref="E7:E8"/>
    <mergeCell ref="J7:J8"/>
    <mergeCell ref="K7:K8"/>
    <mergeCell ref="A1:P1"/>
    <mergeCell ref="A2:P2"/>
    <mergeCell ref="A3:P3"/>
    <mergeCell ref="A5:P5"/>
    <mergeCell ref="N6:P6"/>
    <mergeCell ref="A7:A8"/>
    <mergeCell ref="B7:B8"/>
    <mergeCell ref="C7:C8"/>
    <mergeCell ref="A4:P4"/>
    <mergeCell ref="L7:L8"/>
    <mergeCell ref="M7:M8"/>
    <mergeCell ref="N7:N8"/>
    <mergeCell ref="O7:O8"/>
    <mergeCell ref="P7:P8"/>
    <mergeCell ref="F7:F8"/>
    <mergeCell ref="G7:G8"/>
    <mergeCell ref="H7:H8"/>
    <mergeCell ref="I7:I8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workbookViewId="0" topLeftCell="A7">
      <selection activeCell="A12" sqref="A12:IV12"/>
    </sheetView>
  </sheetViews>
  <sheetFormatPr defaultColWidth="9.140625" defaultRowHeight="12.75"/>
  <cols>
    <col min="1" max="1" width="4.7109375" style="1" customWidth="1"/>
    <col min="2" max="2" width="24.7109375" style="158" customWidth="1"/>
    <col min="3" max="3" width="8.7109375" style="157" hidden="1" customWidth="1"/>
    <col min="4" max="4" width="6.7109375" style="157" customWidth="1"/>
    <col min="5" max="5" width="34.7109375" style="157" customWidth="1"/>
    <col min="6" max="6" width="8.7109375" style="157" hidden="1" customWidth="1"/>
    <col min="7" max="7" width="17.7109375" style="157" hidden="1" customWidth="1"/>
    <col min="8" max="8" width="22.7109375" style="157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hidden="1" customWidth="1"/>
    <col min="23" max="16384" width="9.140625" style="1" customWidth="1"/>
  </cols>
  <sheetData>
    <row r="1" spans="1:22" ht="24.75" customHeight="1">
      <c r="A1" s="359" t="s">
        <v>94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ht="24.75" customHeight="1">
      <c r="A2" s="360" t="s">
        <v>19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</row>
    <row r="3" spans="1:22" ht="24.75" customHeight="1">
      <c r="A3" s="360" t="s">
        <v>20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</row>
    <row r="4" spans="1:22" s="42" customFormat="1" ht="24.75" customHeight="1">
      <c r="A4" s="361" t="s">
        <v>296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</row>
    <row r="5" spans="1:22" s="42" customFormat="1" ht="24.75" customHeight="1">
      <c r="A5" s="360" t="s">
        <v>295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</row>
    <row r="6" spans="1:23" ht="24.75" customHeight="1">
      <c r="A6" s="349" t="s">
        <v>297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"/>
    </row>
    <row r="7" spans="1:22" s="35" customFormat="1" ht="24.75" customHeight="1">
      <c r="A7" s="21" t="s">
        <v>23</v>
      </c>
      <c r="B7" s="90"/>
      <c r="C7" s="91"/>
      <c r="D7" s="91"/>
      <c r="E7" s="92"/>
      <c r="F7" s="92"/>
      <c r="G7" s="92"/>
      <c r="H7" s="156"/>
      <c r="I7" s="34"/>
      <c r="J7" s="34"/>
      <c r="K7" s="34"/>
      <c r="L7" s="34"/>
      <c r="M7" s="34"/>
      <c r="N7" s="34"/>
      <c r="O7" s="34"/>
      <c r="P7" s="362" t="s">
        <v>95</v>
      </c>
      <c r="Q7" s="362"/>
      <c r="R7" s="362"/>
      <c r="S7" s="362"/>
      <c r="T7" s="362"/>
      <c r="U7" s="362"/>
      <c r="V7" s="362"/>
    </row>
    <row r="8" spans="1:22" ht="19.5" customHeight="1">
      <c r="A8" s="331" t="s">
        <v>1</v>
      </c>
      <c r="B8" s="355" t="s">
        <v>17</v>
      </c>
      <c r="C8" s="356" t="s">
        <v>12</v>
      </c>
      <c r="D8" s="357" t="s">
        <v>11</v>
      </c>
      <c r="E8" s="358" t="s">
        <v>18</v>
      </c>
      <c r="F8" s="358" t="s">
        <v>12</v>
      </c>
      <c r="G8" s="358" t="s">
        <v>8</v>
      </c>
      <c r="H8" s="355" t="s">
        <v>4</v>
      </c>
      <c r="I8" s="353" t="s">
        <v>9</v>
      </c>
      <c r="J8" s="353"/>
      <c r="K8" s="353"/>
      <c r="L8" s="353" t="s">
        <v>5</v>
      </c>
      <c r="M8" s="353"/>
      <c r="N8" s="353"/>
      <c r="O8" s="353" t="s">
        <v>10</v>
      </c>
      <c r="P8" s="353"/>
      <c r="Q8" s="353"/>
      <c r="R8" s="326" t="s">
        <v>26</v>
      </c>
      <c r="S8" s="327" t="s">
        <v>27</v>
      </c>
      <c r="T8" s="331" t="s">
        <v>6</v>
      </c>
      <c r="U8" s="353" t="s">
        <v>21</v>
      </c>
      <c r="V8" s="321"/>
    </row>
    <row r="9" spans="1:22" ht="39.75" customHeight="1">
      <c r="A9" s="331"/>
      <c r="B9" s="355"/>
      <c r="C9" s="356"/>
      <c r="D9" s="356"/>
      <c r="E9" s="358"/>
      <c r="F9" s="358"/>
      <c r="G9" s="358"/>
      <c r="H9" s="355"/>
      <c r="I9" s="36" t="s">
        <v>16</v>
      </c>
      <c r="J9" s="37" t="s">
        <v>0</v>
      </c>
      <c r="K9" s="36" t="s">
        <v>1</v>
      </c>
      <c r="L9" s="36" t="s">
        <v>16</v>
      </c>
      <c r="M9" s="37" t="s">
        <v>0</v>
      </c>
      <c r="N9" s="36" t="s">
        <v>1</v>
      </c>
      <c r="O9" s="36" t="s">
        <v>16</v>
      </c>
      <c r="P9" s="37" t="s">
        <v>0</v>
      </c>
      <c r="Q9" s="36" t="s">
        <v>1</v>
      </c>
      <c r="R9" s="326"/>
      <c r="S9" s="328"/>
      <c r="T9" s="331"/>
      <c r="U9" s="354"/>
      <c r="V9" s="322"/>
    </row>
    <row r="10" spans="1:22" ht="24.75" customHeight="1">
      <c r="A10" s="378" t="s">
        <v>65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186"/>
    </row>
    <row r="11" spans="1:22" s="157" customFormat="1" ht="31.5" customHeight="1">
      <c r="A11" s="155">
        <f>RANK(U11,$U$11:$U$12,0)</f>
        <v>1</v>
      </c>
      <c r="B11" s="8" t="s">
        <v>209</v>
      </c>
      <c r="C11" s="70" t="s">
        <v>210</v>
      </c>
      <c r="D11" s="132" t="s">
        <v>28</v>
      </c>
      <c r="E11" s="205" t="s">
        <v>273</v>
      </c>
      <c r="F11" s="15" t="s">
        <v>34</v>
      </c>
      <c r="G11" s="15" t="s">
        <v>274</v>
      </c>
      <c r="H11" s="114" t="s">
        <v>214</v>
      </c>
      <c r="I11" s="177">
        <v>129</v>
      </c>
      <c r="J11" s="139">
        <f>ROUND(I11/2.2,5)</f>
        <v>58.63636</v>
      </c>
      <c r="K11" s="178">
        <f>RANK(J11,J$9:J$12,0)</f>
        <v>1</v>
      </c>
      <c r="L11" s="177">
        <v>135.5</v>
      </c>
      <c r="M11" s="139">
        <f>ROUND(L11/2.2,5)</f>
        <v>61.59091</v>
      </c>
      <c r="N11" s="178">
        <f>RANK(M11,M$9:M$12,0)</f>
        <v>1</v>
      </c>
      <c r="O11" s="177">
        <v>142.5</v>
      </c>
      <c r="P11" s="139">
        <f>ROUND(O11/2.2,5)</f>
        <v>64.77273</v>
      </c>
      <c r="Q11" s="178">
        <f>RANK(P11,P$9:P$12,0)</f>
        <v>1</v>
      </c>
      <c r="R11" s="179"/>
      <c r="S11" s="179"/>
      <c r="T11" s="177">
        <f>I11+L11+O11</f>
        <v>407</v>
      </c>
      <c r="U11" s="140">
        <f>ROUND(T11/2.2/3,5)</f>
        <v>61.66667</v>
      </c>
      <c r="V11" s="171"/>
    </row>
    <row r="12" spans="1:22" s="157" customFormat="1" ht="31.5" customHeight="1">
      <c r="A12" s="155">
        <f>RANK(U12,$U$11:$U$12,0)</f>
        <v>2</v>
      </c>
      <c r="B12" s="55" t="s">
        <v>62</v>
      </c>
      <c r="C12" s="118"/>
      <c r="D12" s="68" t="s">
        <v>33</v>
      </c>
      <c r="E12" s="86" t="s">
        <v>155</v>
      </c>
      <c r="F12" s="126" t="s">
        <v>34</v>
      </c>
      <c r="G12" s="16" t="s">
        <v>60</v>
      </c>
      <c r="H12" s="96" t="s">
        <v>61</v>
      </c>
      <c r="I12" s="167">
        <v>124</v>
      </c>
      <c r="J12" s="168">
        <f>ROUND(I12/2.2,5)-1.5</f>
        <v>54.86364</v>
      </c>
      <c r="K12" s="178">
        <f>RANK(J12,J$9:J$12,0)</f>
        <v>2</v>
      </c>
      <c r="L12" s="167">
        <v>131</v>
      </c>
      <c r="M12" s="168">
        <f>ROUND(L12/2.2,5)-1.5</f>
        <v>58.04545</v>
      </c>
      <c r="N12" s="178">
        <f>RANK(M12,M$9:M$12,0)</f>
        <v>2</v>
      </c>
      <c r="O12" s="167">
        <v>122.5</v>
      </c>
      <c r="P12" s="168">
        <f>ROUND(O12/2.2,5)-1.5</f>
        <v>54.18182</v>
      </c>
      <c r="Q12" s="178">
        <f>RANK(P12,P$9:P$12,0)</f>
        <v>2</v>
      </c>
      <c r="R12" s="152">
        <v>2</v>
      </c>
      <c r="S12" s="152"/>
      <c r="T12" s="167">
        <f>I12+L12+O12</f>
        <v>377.5</v>
      </c>
      <c r="U12" s="170">
        <f>ROUND(T12/2.2/3,5)-1.5</f>
        <v>55.69697</v>
      </c>
      <c r="V12" s="171"/>
    </row>
    <row r="13" spans="1:21" ht="24.75" customHeight="1">
      <c r="A13" s="375" t="s">
        <v>294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7"/>
    </row>
    <row r="14" spans="1:21" ht="31.5" customHeight="1">
      <c r="A14" s="13">
        <v>1</v>
      </c>
      <c r="B14" s="227" t="s">
        <v>125</v>
      </c>
      <c r="C14" s="124" t="s">
        <v>126</v>
      </c>
      <c r="D14" s="203" t="s">
        <v>32</v>
      </c>
      <c r="E14" s="133" t="s">
        <v>127</v>
      </c>
      <c r="F14" s="57" t="s">
        <v>128</v>
      </c>
      <c r="G14" s="128" t="s">
        <v>129</v>
      </c>
      <c r="H14" s="204" t="s">
        <v>130</v>
      </c>
      <c r="I14" s="167">
        <v>145</v>
      </c>
      <c r="J14" s="168">
        <f>ROUND(I14/2.2,5)</f>
        <v>65.90909</v>
      </c>
      <c r="K14" s="169">
        <v>2</v>
      </c>
      <c r="L14" s="167">
        <v>144.5</v>
      </c>
      <c r="M14" s="168">
        <f>ROUND(L14/2.2,5)</f>
        <v>65.68182</v>
      </c>
      <c r="N14" s="169">
        <v>1</v>
      </c>
      <c r="O14" s="167">
        <v>144.5</v>
      </c>
      <c r="P14" s="168">
        <f>ROUND(O14/2.2,5)</f>
        <v>65.68182</v>
      </c>
      <c r="Q14" s="169">
        <v>1</v>
      </c>
      <c r="R14" s="152"/>
      <c r="S14" s="152"/>
      <c r="T14" s="167">
        <f>I14+L14+O14</f>
        <v>434</v>
      </c>
      <c r="U14" s="170">
        <f>ROUND(T14/2.2/3,5)</f>
        <v>65.75758</v>
      </c>
    </row>
    <row r="15" spans="1:21" ht="31.5" customHeight="1">
      <c r="A15" s="13">
        <v>2</v>
      </c>
      <c r="B15" s="73" t="s">
        <v>131</v>
      </c>
      <c r="C15" s="75" t="s">
        <v>132</v>
      </c>
      <c r="D15" s="113">
        <v>3</v>
      </c>
      <c r="E15" s="145" t="s">
        <v>280</v>
      </c>
      <c r="F15" s="118" t="s">
        <v>133</v>
      </c>
      <c r="G15" s="102" t="s">
        <v>134</v>
      </c>
      <c r="H15" s="152" t="s">
        <v>116</v>
      </c>
      <c r="I15" s="167">
        <v>148.5</v>
      </c>
      <c r="J15" s="168">
        <f>ROUND(I15/2.2,5)</f>
        <v>67.5</v>
      </c>
      <c r="K15" s="169">
        <v>1</v>
      </c>
      <c r="L15" s="167">
        <v>143.5</v>
      </c>
      <c r="M15" s="168">
        <f>ROUND(L15/2.2,5)</f>
        <v>65.22727</v>
      </c>
      <c r="N15" s="169">
        <v>2</v>
      </c>
      <c r="O15" s="167">
        <v>139.5</v>
      </c>
      <c r="P15" s="168">
        <f>ROUND(O15/2.2,5)</f>
        <v>63.40909</v>
      </c>
      <c r="Q15" s="169">
        <v>2</v>
      </c>
      <c r="R15" s="152"/>
      <c r="S15" s="152"/>
      <c r="T15" s="167">
        <f>I15+L15+O15</f>
        <v>431.5</v>
      </c>
      <c r="U15" s="170">
        <f>ROUND(T15/2.2/3,5)</f>
        <v>65.37879</v>
      </c>
    </row>
    <row r="16" spans="1:21" ht="24.75" customHeight="1">
      <c r="A16" s="38"/>
      <c r="B16" s="79"/>
      <c r="C16" s="80"/>
      <c r="D16" s="78"/>
      <c r="E16" s="81"/>
      <c r="F16" s="82"/>
      <c r="G16" s="83"/>
      <c r="H16" s="84"/>
      <c r="I16" s="85"/>
      <c r="J16" s="40"/>
      <c r="K16" s="39"/>
      <c r="L16" s="85"/>
      <c r="M16" s="40"/>
      <c r="N16" s="39"/>
      <c r="O16" s="85"/>
      <c r="P16" s="40"/>
      <c r="Q16" s="39"/>
      <c r="R16" s="38"/>
      <c r="S16" s="38"/>
      <c r="T16" s="85"/>
      <c r="U16" s="41"/>
    </row>
    <row r="17" spans="2:11" ht="24.75" customHeight="1">
      <c r="B17" s="27" t="s">
        <v>2</v>
      </c>
      <c r="H17" s="111" t="s">
        <v>54</v>
      </c>
      <c r="I17" s="18"/>
      <c r="J17" s="5"/>
      <c r="K17" s="17"/>
    </row>
    <row r="18" spans="2:11" ht="24.75" customHeight="1">
      <c r="B18" s="32" t="s">
        <v>3</v>
      </c>
      <c r="H18" s="112" t="s">
        <v>35</v>
      </c>
      <c r="I18" s="11"/>
      <c r="J18" s="5"/>
      <c r="K18" s="31"/>
    </row>
    <row r="19" ht="32.25" customHeight="1"/>
    <row r="20" ht="32.25" customHeight="1"/>
    <row r="27" spans="2:10" ht="15">
      <c r="B27" s="27"/>
      <c r="H27" s="119"/>
      <c r="I27" s="18"/>
      <c r="J27" s="5"/>
    </row>
    <row r="28" spans="2:10" ht="15">
      <c r="B28" s="32"/>
      <c r="H28" s="112"/>
      <c r="I28" s="11"/>
      <c r="J28" s="5"/>
    </row>
    <row r="33" ht="32.25" customHeight="1"/>
    <row r="34" ht="29.25" customHeight="1"/>
  </sheetData>
  <sheetProtection/>
  <mergeCells count="25">
    <mergeCell ref="U8:U9"/>
    <mergeCell ref="V8:V9"/>
    <mergeCell ref="A13:U13"/>
    <mergeCell ref="A10:U10"/>
    <mergeCell ref="L8:N8"/>
    <mergeCell ref="O8:Q8"/>
    <mergeCell ref="R8:R9"/>
    <mergeCell ref="S8:S9"/>
    <mergeCell ref="T8:T9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A1:V1"/>
    <mergeCell ref="A2:V2"/>
    <mergeCell ref="A3:V3"/>
    <mergeCell ref="A4:V4"/>
    <mergeCell ref="A5:V5"/>
    <mergeCell ref="A6:V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90" zoomScaleNormal="90" workbookViewId="0" topLeftCell="A4">
      <selection activeCell="A12" sqref="A12:IV12"/>
    </sheetView>
  </sheetViews>
  <sheetFormatPr defaultColWidth="9.140625" defaultRowHeight="12.75"/>
  <cols>
    <col min="1" max="1" width="4.7109375" style="1" customWidth="1"/>
    <col min="2" max="2" width="24.7109375" style="158" customWidth="1"/>
    <col min="3" max="3" width="8.7109375" style="157" hidden="1" customWidth="1"/>
    <col min="4" max="4" width="6.7109375" style="157" customWidth="1"/>
    <col min="5" max="5" width="34.7109375" style="157" customWidth="1"/>
    <col min="6" max="6" width="8.7109375" style="157" hidden="1" customWidth="1"/>
    <col min="7" max="7" width="17.7109375" style="157" hidden="1" customWidth="1"/>
    <col min="8" max="8" width="22.7109375" style="157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hidden="1" customWidth="1"/>
    <col min="23" max="16384" width="9.140625" style="1" customWidth="1"/>
  </cols>
  <sheetData>
    <row r="1" spans="1:22" ht="24.75" customHeight="1">
      <c r="A1" s="359" t="s">
        <v>94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ht="24.75" customHeight="1">
      <c r="A2" s="360" t="s">
        <v>19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</row>
    <row r="3" spans="1:22" ht="24.75" customHeight="1">
      <c r="A3" s="360" t="s">
        <v>20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</row>
    <row r="4" spans="1:22" s="42" customFormat="1" ht="24.75" customHeight="1">
      <c r="A4" s="361" t="s">
        <v>296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</row>
    <row r="5" spans="1:22" s="42" customFormat="1" ht="24.75" customHeight="1">
      <c r="A5" s="360" t="s">
        <v>25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</row>
    <row r="6" spans="1:23" ht="24.75" customHeight="1">
      <c r="A6" s="349" t="s">
        <v>297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"/>
    </row>
    <row r="7" spans="1:22" s="35" customFormat="1" ht="24.75" customHeight="1">
      <c r="A7" s="21" t="s">
        <v>23</v>
      </c>
      <c r="B7" s="90"/>
      <c r="C7" s="91"/>
      <c r="D7" s="91"/>
      <c r="E7" s="92"/>
      <c r="F7" s="92"/>
      <c r="G7" s="92"/>
      <c r="H7" s="156"/>
      <c r="I7" s="34"/>
      <c r="J7" s="34"/>
      <c r="K7" s="34"/>
      <c r="L7" s="34"/>
      <c r="M7" s="34"/>
      <c r="N7" s="34"/>
      <c r="O7" s="34"/>
      <c r="P7" s="362" t="s">
        <v>95</v>
      </c>
      <c r="Q7" s="362"/>
      <c r="R7" s="362"/>
      <c r="S7" s="362"/>
      <c r="T7" s="362"/>
      <c r="U7" s="362"/>
      <c r="V7" s="362"/>
    </row>
    <row r="8" spans="1:22" ht="19.5" customHeight="1">
      <c r="A8" s="331" t="s">
        <v>1</v>
      </c>
      <c r="B8" s="355" t="s">
        <v>17</v>
      </c>
      <c r="C8" s="356" t="s">
        <v>12</v>
      </c>
      <c r="D8" s="357" t="s">
        <v>11</v>
      </c>
      <c r="E8" s="358" t="s">
        <v>18</v>
      </c>
      <c r="F8" s="358" t="s">
        <v>12</v>
      </c>
      <c r="G8" s="358" t="s">
        <v>8</v>
      </c>
      <c r="H8" s="355" t="s">
        <v>4</v>
      </c>
      <c r="I8" s="353" t="s">
        <v>9</v>
      </c>
      <c r="J8" s="353"/>
      <c r="K8" s="353"/>
      <c r="L8" s="353" t="s">
        <v>5</v>
      </c>
      <c r="M8" s="353"/>
      <c r="N8" s="353"/>
      <c r="O8" s="353" t="s">
        <v>10</v>
      </c>
      <c r="P8" s="353"/>
      <c r="Q8" s="353"/>
      <c r="R8" s="326" t="s">
        <v>26</v>
      </c>
      <c r="S8" s="327" t="s">
        <v>27</v>
      </c>
      <c r="T8" s="331" t="s">
        <v>6</v>
      </c>
      <c r="U8" s="353" t="s">
        <v>21</v>
      </c>
      <c r="V8" s="321"/>
    </row>
    <row r="9" spans="1:22" ht="39.75" customHeight="1">
      <c r="A9" s="331"/>
      <c r="B9" s="355"/>
      <c r="C9" s="356"/>
      <c r="D9" s="356"/>
      <c r="E9" s="358"/>
      <c r="F9" s="358"/>
      <c r="G9" s="358"/>
      <c r="H9" s="355"/>
      <c r="I9" s="36" t="s">
        <v>16</v>
      </c>
      <c r="J9" s="37" t="s">
        <v>0</v>
      </c>
      <c r="K9" s="36" t="s">
        <v>1</v>
      </c>
      <c r="L9" s="36" t="s">
        <v>16</v>
      </c>
      <c r="M9" s="37" t="s">
        <v>0</v>
      </c>
      <c r="N9" s="36" t="s">
        <v>1</v>
      </c>
      <c r="O9" s="36" t="s">
        <v>16</v>
      </c>
      <c r="P9" s="37" t="s">
        <v>0</v>
      </c>
      <c r="Q9" s="36" t="s">
        <v>1</v>
      </c>
      <c r="R9" s="326"/>
      <c r="S9" s="328"/>
      <c r="T9" s="331"/>
      <c r="U9" s="354"/>
      <c r="V9" s="322"/>
    </row>
    <row r="10" spans="1:22" s="157" customFormat="1" ht="31.5" customHeight="1">
      <c r="A10" s="155">
        <f aca="true" t="shared" si="0" ref="A10:A19">RANK(U10,$U$10:$U$19,0)</f>
        <v>1</v>
      </c>
      <c r="B10" s="309" t="s">
        <v>256</v>
      </c>
      <c r="C10" s="146" t="s">
        <v>257</v>
      </c>
      <c r="D10" s="98" t="s">
        <v>258</v>
      </c>
      <c r="E10" s="226" t="s">
        <v>293</v>
      </c>
      <c r="F10" s="312" t="s">
        <v>259</v>
      </c>
      <c r="G10" s="136" t="s">
        <v>260</v>
      </c>
      <c r="H10" s="74" t="s">
        <v>261</v>
      </c>
      <c r="I10" s="167">
        <v>149.5</v>
      </c>
      <c r="J10" s="168">
        <f>ROUND(I10/2.2,5)</f>
        <v>67.95455</v>
      </c>
      <c r="K10" s="178">
        <f aca="true" t="shared" si="1" ref="K10:K19">RANK(J10,J$9:J$19,0)</f>
        <v>3</v>
      </c>
      <c r="L10" s="167">
        <v>150.5</v>
      </c>
      <c r="M10" s="168">
        <f>ROUND(L10/2.2,5)</f>
        <v>68.40909</v>
      </c>
      <c r="N10" s="178">
        <f aca="true" t="shared" si="2" ref="N10:N19">RANK(M10,M$9:M$19,0)</f>
        <v>1</v>
      </c>
      <c r="O10" s="167">
        <v>151.5</v>
      </c>
      <c r="P10" s="168">
        <f>ROUND(O10/2.2,5)</f>
        <v>68.86364</v>
      </c>
      <c r="Q10" s="178">
        <f aca="true" t="shared" si="3" ref="Q10:Q19">RANK(P10,P$9:P$19,0)</f>
        <v>1</v>
      </c>
      <c r="R10" s="152"/>
      <c r="S10" s="152"/>
      <c r="T10" s="167">
        <f aca="true" t="shared" si="4" ref="T10:T19">I10+L10+O10</f>
        <v>451.5</v>
      </c>
      <c r="U10" s="170">
        <f>ROUND(T10/2.2/3,5)</f>
        <v>68.40909</v>
      </c>
      <c r="V10" s="171"/>
    </row>
    <row r="11" spans="1:22" s="157" customFormat="1" ht="31.5" customHeight="1">
      <c r="A11" s="155">
        <f t="shared" si="0"/>
        <v>2</v>
      </c>
      <c r="B11" s="55" t="s">
        <v>70</v>
      </c>
      <c r="C11" s="125" t="s">
        <v>71</v>
      </c>
      <c r="D11" s="7" t="s">
        <v>30</v>
      </c>
      <c r="E11" s="116" t="s">
        <v>72</v>
      </c>
      <c r="F11" s="104" t="s">
        <v>73</v>
      </c>
      <c r="G11" s="190" t="s">
        <v>74</v>
      </c>
      <c r="H11" s="89" t="s">
        <v>58</v>
      </c>
      <c r="I11" s="167">
        <v>148</v>
      </c>
      <c r="J11" s="168">
        <f>ROUND(I11/2.2,5)-0.5</f>
        <v>66.77273</v>
      </c>
      <c r="K11" s="178">
        <f t="shared" si="1"/>
        <v>6</v>
      </c>
      <c r="L11" s="167">
        <v>148</v>
      </c>
      <c r="M11" s="168">
        <f>ROUND(L11/2.2,5)-0.5</f>
        <v>66.77273</v>
      </c>
      <c r="N11" s="178">
        <f t="shared" si="2"/>
        <v>2</v>
      </c>
      <c r="O11" s="167">
        <v>149</v>
      </c>
      <c r="P11" s="168">
        <f>ROUND(O11/2.2,5)-0.5</f>
        <v>67.22727</v>
      </c>
      <c r="Q11" s="178">
        <f t="shared" si="3"/>
        <v>2</v>
      </c>
      <c r="R11" s="152"/>
      <c r="S11" s="152"/>
      <c r="T11" s="167">
        <f t="shared" si="4"/>
        <v>445</v>
      </c>
      <c r="U11" s="170">
        <f>ROUND(T11/2.2/3,5)-0.5</f>
        <v>66.92424</v>
      </c>
      <c r="V11" s="171"/>
    </row>
    <row r="12" spans="1:22" s="157" customFormat="1" ht="31.5" customHeight="1">
      <c r="A12" s="155">
        <f t="shared" si="0"/>
        <v>3</v>
      </c>
      <c r="B12" s="99" t="s">
        <v>85</v>
      </c>
      <c r="C12" s="126" t="s">
        <v>86</v>
      </c>
      <c r="D12" s="100" t="s">
        <v>30</v>
      </c>
      <c r="E12" s="310" t="s">
        <v>269</v>
      </c>
      <c r="F12" s="311">
        <v>8498</v>
      </c>
      <c r="G12" s="153" t="s">
        <v>270</v>
      </c>
      <c r="H12" s="106" t="s">
        <v>69</v>
      </c>
      <c r="I12" s="167">
        <v>151</v>
      </c>
      <c r="J12" s="168">
        <f aca="true" t="shared" si="5" ref="J12:J19">ROUND(I12/2.2,5)</f>
        <v>68.63636</v>
      </c>
      <c r="K12" s="178">
        <f t="shared" si="1"/>
        <v>1</v>
      </c>
      <c r="L12" s="167">
        <v>143.5</v>
      </c>
      <c r="M12" s="168">
        <f aca="true" t="shared" si="6" ref="M12:M19">ROUND(L12/2.2,5)</f>
        <v>65.22727</v>
      </c>
      <c r="N12" s="178">
        <f t="shared" si="2"/>
        <v>7</v>
      </c>
      <c r="O12" s="167">
        <v>146.5</v>
      </c>
      <c r="P12" s="168">
        <f aca="true" t="shared" si="7" ref="P12:P19">ROUND(O12/2.2,5)</f>
        <v>66.59091</v>
      </c>
      <c r="Q12" s="178">
        <f t="shared" si="3"/>
        <v>4</v>
      </c>
      <c r="R12" s="152"/>
      <c r="S12" s="152"/>
      <c r="T12" s="167">
        <f t="shared" si="4"/>
        <v>441</v>
      </c>
      <c r="U12" s="170">
        <f aca="true" t="shared" si="8" ref="U12:U19">ROUND(T12/2.2/3,5)</f>
        <v>66.81818</v>
      </c>
      <c r="V12" s="171"/>
    </row>
    <row r="13" spans="1:22" s="157" customFormat="1" ht="31.5" customHeight="1">
      <c r="A13" s="155">
        <f t="shared" si="0"/>
        <v>4</v>
      </c>
      <c r="B13" s="8" t="s">
        <v>237</v>
      </c>
      <c r="C13" s="125" t="s">
        <v>236</v>
      </c>
      <c r="D13" s="152" t="s">
        <v>30</v>
      </c>
      <c r="E13" s="59" t="s">
        <v>238</v>
      </c>
      <c r="F13" s="60" t="s">
        <v>239</v>
      </c>
      <c r="G13" s="102" t="s">
        <v>230</v>
      </c>
      <c r="H13" s="214" t="s">
        <v>231</v>
      </c>
      <c r="I13" s="167">
        <v>150</v>
      </c>
      <c r="J13" s="168">
        <f t="shared" si="5"/>
        <v>68.18182</v>
      </c>
      <c r="K13" s="178">
        <f t="shared" si="1"/>
        <v>2</v>
      </c>
      <c r="L13" s="167">
        <v>145</v>
      </c>
      <c r="M13" s="168">
        <f t="shared" si="6"/>
        <v>65.90909</v>
      </c>
      <c r="N13" s="178">
        <f t="shared" si="2"/>
        <v>4</v>
      </c>
      <c r="O13" s="167">
        <v>145</v>
      </c>
      <c r="P13" s="168">
        <f t="shared" si="7"/>
        <v>65.90909</v>
      </c>
      <c r="Q13" s="178">
        <f t="shared" si="3"/>
        <v>7</v>
      </c>
      <c r="R13" s="152"/>
      <c r="S13" s="152"/>
      <c r="T13" s="167">
        <f t="shared" si="4"/>
        <v>440</v>
      </c>
      <c r="U13" s="170">
        <f t="shared" si="8"/>
        <v>66.66667</v>
      </c>
      <c r="V13" s="171"/>
    </row>
    <row r="14" spans="1:22" s="157" customFormat="1" ht="31.5" customHeight="1">
      <c r="A14" s="155">
        <f t="shared" si="0"/>
        <v>5</v>
      </c>
      <c r="B14" s="149" t="s">
        <v>135</v>
      </c>
      <c r="C14" s="201" t="s">
        <v>136</v>
      </c>
      <c r="D14" s="100" t="s">
        <v>30</v>
      </c>
      <c r="E14" s="219" t="s">
        <v>137</v>
      </c>
      <c r="F14" s="221" t="s">
        <v>138</v>
      </c>
      <c r="G14" s="222" t="s">
        <v>139</v>
      </c>
      <c r="H14" s="50" t="s">
        <v>140</v>
      </c>
      <c r="I14" s="167">
        <v>148.5</v>
      </c>
      <c r="J14" s="168">
        <f t="shared" si="5"/>
        <v>67.5</v>
      </c>
      <c r="K14" s="178">
        <f t="shared" si="1"/>
        <v>4</v>
      </c>
      <c r="L14" s="167">
        <v>145</v>
      </c>
      <c r="M14" s="168">
        <f t="shared" si="6"/>
        <v>65.90909</v>
      </c>
      <c r="N14" s="178">
        <f t="shared" si="2"/>
        <v>4</v>
      </c>
      <c r="O14" s="167">
        <v>146</v>
      </c>
      <c r="P14" s="168">
        <f t="shared" si="7"/>
        <v>66.36364</v>
      </c>
      <c r="Q14" s="178">
        <f t="shared" si="3"/>
        <v>5</v>
      </c>
      <c r="R14" s="152"/>
      <c r="S14" s="152"/>
      <c r="T14" s="167">
        <f t="shared" si="4"/>
        <v>439.5</v>
      </c>
      <c r="U14" s="170">
        <f t="shared" si="8"/>
        <v>66.59091</v>
      </c>
      <c r="V14" s="171"/>
    </row>
    <row r="15" spans="1:22" s="157" customFormat="1" ht="31.5" customHeight="1">
      <c r="A15" s="155">
        <f t="shared" si="0"/>
        <v>6</v>
      </c>
      <c r="B15" s="73" t="s">
        <v>141</v>
      </c>
      <c r="C15" s="75"/>
      <c r="D15" s="51" t="s">
        <v>30</v>
      </c>
      <c r="E15" s="143" t="s">
        <v>142</v>
      </c>
      <c r="F15" s="15" t="s">
        <v>143</v>
      </c>
      <c r="G15" s="15" t="s">
        <v>144</v>
      </c>
      <c r="H15" s="122" t="s">
        <v>43</v>
      </c>
      <c r="I15" s="167">
        <v>145</v>
      </c>
      <c r="J15" s="168">
        <f t="shared" si="5"/>
        <v>65.90909</v>
      </c>
      <c r="K15" s="178">
        <f t="shared" si="1"/>
        <v>7</v>
      </c>
      <c r="L15" s="167">
        <v>146.5</v>
      </c>
      <c r="M15" s="168">
        <f t="shared" si="6"/>
        <v>66.59091</v>
      </c>
      <c r="N15" s="178">
        <f t="shared" si="2"/>
        <v>3</v>
      </c>
      <c r="O15" s="167">
        <v>147</v>
      </c>
      <c r="P15" s="168">
        <f t="shared" si="7"/>
        <v>66.81818</v>
      </c>
      <c r="Q15" s="178">
        <f t="shared" si="3"/>
        <v>3</v>
      </c>
      <c r="R15" s="152"/>
      <c r="S15" s="152"/>
      <c r="T15" s="167">
        <f t="shared" si="4"/>
        <v>438.5</v>
      </c>
      <c r="U15" s="170">
        <f t="shared" si="8"/>
        <v>66.43939</v>
      </c>
      <c r="V15" s="171"/>
    </row>
    <row r="16" spans="1:22" s="157" customFormat="1" ht="31.5" customHeight="1">
      <c r="A16" s="155">
        <f t="shared" si="0"/>
        <v>7</v>
      </c>
      <c r="B16" s="159" t="s">
        <v>244</v>
      </c>
      <c r="C16" s="164" t="s">
        <v>245</v>
      </c>
      <c r="D16" s="204" t="s">
        <v>30</v>
      </c>
      <c r="E16" s="145" t="s">
        <v>292</v>
      </c>
      <c r="F16" s="118" t="s">
        <v>243</v>
      </c>
      <c r="G16" s="161" t="s">
        <v>235</v>
      </c>
      <c r="H16" s="214" t="s">
        <v>231</v>
      </c>
      <c r="I16" s="167">
        <v>147.5</v>
      </c>
      <c r="J16" s="168">
        <f t="shared" si="5"/>
        <v>67.04545</v>
      </c>
      <c r="K16" s="178">
        <f t="shared" si="1"/>
        <v>5</v>
      </c>
      <c r="L16" s="167">
        <v>144.5</v>
      </c>
      <c r="M16" s="168">
        <f t="shared" si="6"/>
        <v>65.68182</v>
      </c>
      <c r="N16" s="178">
        <f t="shared" si="2"/>
        <v>6</v>
      </c>
      <c r="O16" s="167">
        <v>146</v>
      </c>
      <c r="P16" s="168">
        <f t="shared" si="7"/>
        <v>66.36364</v>
      </c>
      <c r="Q16" s="178">
        <f t="shared" si="3"/>
        <v>5</v>
      </c>
      <c r="R16" s="152"/>
      <c r="S16" s="152"/>
      <c r="T16" s="167">
        <f t="shared" si="4"/>
        <v>438</v>
      </c>
      <c r="U16" s="170">
        <f t="shared" si="8"/>
        <v>66.36364</v>
      </c>
      <c r="V16" s="171"/>
    </row>
    <row r="17" spans="1:22" s="157" customFormat="1" ht="31.5" customHeight="1">
      <c r="A17" s="155">
        <f t="shared" si="0"/>
        <v>8</v>
      </c>
      <c r="B17" s="184" t="s">
        <v>82</v>
      </c>
      <c r="C17" s="72" t="s">
        <v>78</v>
      </c>
      <c r="D17" s="88" t="s">
        <v>30</v>
      </c>
      <c r="E17" s="93" t="s">
        <v>79</v>
      </c>
      <c r="F17" s="60" t="s">
        <v>80</v>
      </c>
      <c r="G17" s="121" t="s">
        <v>81</v>
      </c>
      <c r="H17" s="50" t="s">
        <v>36</v>
      </c>
      <c r="I17" s="167">
        <v>144</v>
      </c>
      <c r="J17" s="168">
        <f t="shared" si="5"/>
        <v>65.45455</v>
      </c>
      <c r="K17" s="178">
        <f t="shared" si="1"/>
        <v>9</v>
      </c>
      <c r="L17" s="167">
        <v>142.5</v>
      </c>
      <c r="M17" s="168">
        <f t="shared" si="6"/>
        <v>64.77273</v>
      </c>
      <c r="N17" s="178">
        <f t="shared" si="2"/>
        <v>8</v>
      </c>
      <c r="O17" s="167">
        <v>142.5</v>
      </c>
      <c r="P17" s="168">
        <f t="shared" si="7"/>
        <v>64.77273</v>
      </c>
      <c r="Q17" s="178">
        <f t="shared" si="3"/>
        <v>8</v>
      </c>
      <c r="R17" s="152"/>
      <c r="S17" s="152"/>
      <c r="T17" s="167">
        <f t="shared" si="4"/>
        <v>429</v>
      </c>
      <c r="U17" s="170">
        <f t="shared" si="8"/>
        <v>65</v>
      </c>
      <c r="V17" s="171"/>
    </row>
    <row r="18" spans="1:22" s="157" customFormat="1" ht="31.5" customHeight="1">
      <c r="A18" s="155">
        <f t="shared" si="0"/>
        <v>9</v>
      </c>
      <c r="B18" s="134" t="s">
        <v>242</v>
      </c>
      <c r="C18" s="57" t="s">
        <v>241</v>
      </c>
      <c r="D18" s="63" t="s">
        <v>30</v>
      </c>
      <c r="E18" s="145" t="s">
        <v>292</v>
      </c>
      <c r="F18" s="118" t="s">
        <v>243</v>
      </c>
      <c r="G18" s="161" t="s">
        <v>235</v>
      </c>
      <c r="H18" s="214" t="s">
        <v>231</v>
      </c>
      <c r="I18" s="167">
        <v>145</v>
      </c>
      <c r="J18" s="168">
        <f t="shared" si="5"/>
        <v>65.90909</v>
      </c>
      <c r="K18" s="178">
        <f t="shared" si="1"/>
        <v>7</v>
      </c>
      <c r="L18" s="167">
        <v>142</v>
      </c>
      <c r="M18" s="168">
        <f t="shared" si="6"/>
        <v>64.54545</v>
      </c>
      <c r="N18" s="178">
        <f t="shared" si="2"/>
        <v>9</v>
      </c>
      <c r="O18" s="167">
        <v>140.5</v>
      </c>
      <c r="P18" s="168">
        <f t="shared" si="7"/>
        <v>63.86364</v>
      </c>
      <c r="Q18" s="178">
        <f t="shared" si="3"/>
        <v>9</v>
      </c>
      <c r="R18" s="152"/>
      <c r="S18" s="152"/>
      <c r="T18" s="167">
        <f t="shared" si="4"/>
        <v>427.5</v>
      </c>
      <c r="U18" s="170">
        <f t="shared" si="8"/>
        <v>64.77273</v>
      </c>
      <c r="V18" s="171"/>
    </row>
    <row r="19" spans="1:22" s="157" customFormat="1" ht="31.5" customHeight="1">
      <c r="A19" s="155">
        <f t="shared" si="0"/>
        <v>10</v>
      </c>
      <c r="B19" s="99" t="s">
        <v>148</v>
      </c>
      <c r="C19" s="126" t="s">
        <v>149</v>
      </c>
      <c r="D19" s="100">
        <v>2</v>
      </c>
      <c r="E19" s="145" t="s">
        <v>145</v>
      </c>
      <c r="F19" s="118" t="s">
        <v>146</v>
      </c>
      <c r="G19" s="161" t="s">
        <v>147</v>
      </c>
      <c r="H19" s="206" t="s">
        <v>29</v>
      </c>
      <c r="I19" s="167">
        <v>139</v>
      </c>
      <c r="J19" s="168">
        <f t="shared" si="5"/>
        <v>63.18182</v>
      </c>
      <c r="K19" s="178">
        <f t="shared" si="1"/>
        <v>10</v>
      </c>
      <c r="L19" s="167">
        <v>141</v>
      </c>
      <c r="M19" s="168">
        <f t="shared" si="6"/>
        <v>64.09091</v>
      </c>
      <c r="N19" s="178">
        <f t="shared" si="2"/>
        <v>10</v>
      </c>
      <c r="O19" s="167">
        <v>138</v>
      </c>
      <c r="P19" s="168">
        <f t="shared" si="7"/>
        <v>62.72727</v>
      </c>
      <c r="Q19" s="178">
        <f t="shared" si="3"/>
        <v>10</v>
      </c>
      <c r="R19" s="152"/>
      <c r="S19" s="152"/>
      <c r="T19" s="167">
        <f t="shared" si="4"/>
        <v>418</v>
      </c>
      <c r="U19" s="170">
        <f t="shared" si="8"/>
        <v>63.33333</v>
      </c>
      <c r="V19" s="171"/>
    </row>
    <row r="20" spans="1:21" ht="24.75" customHeight="1">
      <c r="A20" s="38"/>
      <c r="B20" s="191"/>
      <c r="C20" s="192"/>
      <c r="D20" s="193"/>
      <c r="E20" s="191"/>
      <c r="F20" s="194"/>
      <c r="G20" s="195"/>
      <c r="H20" s="196"/>
      <c r="I20" s="197"/>
      <c r="J20" s="198"/>
      <c r="K20" s="199"/>
      <c r="L20" s="197"/>
      <c r="M20" s="198"/>
      <c r="N20" s="199"/>
      <c r="O20" s="197"/>
      <c r="P20" s="198"/>
      <c r="Q20" s="199"/>
      <c r="R20" s="193"/>
      <c r="S20" s="193"/>
      <c r="T20" s="197"/>
      <c r="U20" s="200"/>
    </row>
    <row r="21" spans="2:11" ht="24.75" customHeight="1">
      <c r="B21" s="27" t="s">
        <v>2</v>
      </c>
      <c r="H21" s="111" t="s">
        <v>54</v>
      </c>
      <c r="I21" s="18"/>
      <c r="J21" s="5"/>
      <c r="K21" s="17"/>
    </row>
    <row r="22" spans="2:11" ht="24.75" customHeight="1">
      <c r="B22" s="32" t="s">
        <v>3</v>
      </c>
      <c r="H22" s="112" t="s">
        <v>35</v>
      </c>
      <c r="I22" s="11"/>
      <c r="J22" s="5"/>
      <c r="K22" s="31"/>
    </row>
    <row r="23" ht="32.25" customHeight="1"/>
    <row r="24" ht="32.25" customHeight="1"/>
    <row r="31" spans="2:10" ht="15">
      <c r="B31" s="27"/>
      <c r="H31" s="119"/>
      <c r="I31" s="18"/>
      <c r="J31" s="5"/>
    </row>
    <row r="32" spans="2:10" ht="15">
      <c r="B32" s="32"/>
      <c r="H32" s="112"/>
      <c r="I32" s="11"/>
      <c r="J32" s="5"/>
    </row>
    <row r="37" ht="32.25" customHeight="1"/>
    <row r="38" ht="29.25" customHeight="1"/>
  </sheetData>
  <sheetProtection/>
  <mergeCells count="23">
    <mergeCell ref="V8:V9"/>
    <mergeCell ref="L8:N8"/>
    <mergeCell ref="O8:Q8"/>
    <mergeCell ref="R8:R9"/>
    <mergeCell ref="S8:S9"/>
    <mergeCell ref="T8:T9"/>
    <mergeCell ref="U8:U9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A1:V1"/>
    <mergeCell ref="A2:V2"/>
    <mergeCell ref="A3:V3"/>
    <mergeCell ref="A4:V4"/>
    <mergeCell ref="A5:V5"/>
    <mergeCell ref="A6:V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Olika</dc:creator>
  <cp:keywords/>
  <dc:description/>
  <cp:lastModifiedBy>User</cp:lastModifiedBy>
  <cp:lastPrinted>2018-07-22T14:29:21Z</cp:lastPrinted>
  <dcterms:created xsi:type="dcterms:W3CDTF">2007-12-24T11:06:58Z</dcterms:created>
  <dcterms:modified xsi:type="dcterms:W3CDTF">2018-07-23T11:16:21Z</dcterms:modified>
  <cp:category/>
  <cp:version/>
  <cp:contentType/>
  <cp:contentStatus/>
</cp:coreProperties>
</file>