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190730\"/>
    </mc:Choice>
  </mc:AlternateContent>
  <bookViews>
    <workbookView xWindow="0" yWindow="0" windowWidth="15330" windowHeight="5835" tabRatio="747"/>
  </bookViews>
  <sheets>
    <sheet name="МП" sheetId="24" r:id="rId1"/>
    <sheet name="СП" sheetId="112" r:id="rId2"/>
    <sheet name="КПЮ" sheetId="114" r:id="rId3"/>
    <sheet name="ППЮ" sheetId="123" r:id="rId4"/>
    <sheet name="ППЮ(О+Л)" sheetId="129" r:id="rId5"/>
    <sheet name="Экви" sheetId="125" r:id="rId6"/>
    <sheet name="ППД.А" sheetId="119" r:id="rId7"/>
    <sheet name="КПД" sheetId="120" r:id="rId8"/>
  </sheets>
  <calcPr calcId="152511" refMode="R1C1" concurrentCalc="0"/>
</workbook>
</file>

<file path=xl/calcChain.xml><?xml version="1.0" encoding="utf-8"?>
<calcChain xmlns="http://schemas.openxmlformats.org/spreadsheetml/2006/main">
  <c r="P24" i="119" l="1"/>
  <c r="P25" i="119"/>
  <c r="Q24" i="119"/>
  <c r="Q25" i="119"/>
  <c r="M24" i="119"/>
  <c r="M25" i="119"/>
  <c r="N24" i="119"/>
  <c r="N25" i="119"/>
  <c r="J24" i="119"/>
  <c r="J25" i="119"/>
  <c r="K24" i="119"/>
  <c r="K25" i="119"/>
  <c r="P17" i="119"/>
  <c r="P20" i="119"/>
  <c r="P18" i="119"/>
  <c r="P19" i="119"/>
  <c r="Q20" i="119"/>
  <c r="Q18" i="119"/>
  <c r="Q19" i="119"/>
  <c r="Q17" i="119"/>
  <c r="M17" i="119"/>
  <c r="M20" i="119"/>
  <c r="M18" i="119"/>
  <c r="M19" i="119"/>
  <c r="N20" i="119"/>
  <c r="N18" i="119"/>
  <c r="N19" i="119"/>
  <c r="N17" i="119"/>
  <c r="J17" i="119"/>
  <c r="J20" i="119"/>
  <c r="J18" i="119"/>
  <c r="J19" i="119"/>
  <c r="K20" i="119"/>
  <c r="K18" i="119"/>
  <c r="K19" i="119"/>
  <c r="K17" i="119"/>
  <c r="T12" i="120"/>
  <c r="U12" i="120"/>
  <c r="J12" i="120"/>
  <c r="M12" i="120"/>
  <c r="P12" i="120"/>
  <c r="T24" i="119"/>
  <c r="U24" i="119"/>
  <c r="T25" i="119"/>
  <c r="U25" i="119"/>
  <c r="A24" i="119"/>
  <c r="A25" i="119"/>
  <c r="T17" i="119"/>
  <c r="U17" i="119"/>
  <c r="T20" i="119"/>
  <c r="U20" i="119"/>
  <c r="T18" i="119"/>
  <c r="U18" i="119"/>
  <c r="T19" i="119"/>
  <c r="U19" i="119"/>
  <c r="A20" i="119"/>
  <c r="A18" i="119"/>
  <c r="A19" i="119"/>
  <c r="A17" i="119"/>
  <c r="T15" i="119"/>
  <c r="U15" i="119"/>
  <c r="T11" i="119"/>
  <c r="U11" i="119"/>
  <c r="T12" i="119"/>
  <c r="U12" i="119"/>
  <c r="T13" i="119"/>
  <c r="U13" i="119"/>
  <c r="T14" i="119"/>
  <c r="U14" i="119"/>
  <c r="A15" i="119"/>
  <c r="A14" i="119"/>
  <c r="A13" i="119"/>
  <c r="A12" i="119"/>
  <c r="A11" i="119"/>
  <c r="T15" i="120"/>
  <c r="U15" i="120"/>
  <c r="J15" i="120"/>
  <c r="M15" i="120"/>
  <c r="P15" i="120"/>
  <c r="J13" i="119"/>
  <c r="M13" i="119"/>
  <c r="P13" i="119"/>
  <c r="P15" i="119"/>
  <c r="P11" i="119"/>
  <c r="P14" i="119"/>
  <c r="P12" i="119"/>
  <c r="P22" i="119"/>
  <c r="Q15" i="119"/>
  <c r="M15" i="119"/>
  <c r="M11" i="119"/>
  <c r="M14" i="119"/>
  <c r="M12" i="119"/>
  <c r="M22" i="119"/>
  <c r="N15" i="119"/>
  <c r="J15" i="119"/>
  <c r="J11" i="119"/>
  <c r="J14" i="119"/>
  <c r="J12" i="119"/>
  <c r="J22" i="119"/>
  <c r="K15" i="119"/>
  <c r="T22" i="119"/>
  <c r="U22" i="119"/>
  <c r="T16" i="123"/>
  <c r="U16" i="123"/>
  <c r="P16" i="123"/>
  <c r="P11" i="123"/>
  <c r="P13" i="123"/>
  <c r="P15" i="123"/>
  <c r="P17" i="123"/>
  <c r="P18" i="123"/>
  <c r="P19" i="123"/>
  <c r="P20" i="123"/>
  <c r="P23" i="123"/>
  <c r="P12" i="123"/>
  <c r="P21" i="123"/>
  <c r="P22" i="123"/>
  <c r="P24" i="123"/>
  <c r="P10" i="123"/>
  <c r="P14" i="123"/>
  <c r="Q16" i="123"/>
  <c r="M16" i="123"/>
  <c r="M11" i="123"/>
  <c r="M13" i="123"/>
  <c r="M15" i="123"/>
  <c r="M17" i="123"/>
  <c r="M18" i="123"/>
  <c r="M19" i="123"/>
  <c r="M20" i="123"/>
  <c r="M23" i="123"/>
  <c r="M12" i="123"/>
  <c r="M21" i="123"/>
  <c r="M22" i="123"/>
  <c r="M24" i="123"/>
  <c r="M10" i="123"/>
  <c r="M14" i="123"/>
  <c r="N16" i="123"/>
  <c r="J16" i="123"/>
  <c r="J11" i="123"/>
  <c r="J13" i="123"/>
  <c r="J15" i="123"/>
  <c r="J17" i="123"/>
  <c r="J18" i="123"/>
  <c r="J19" i="123"/>
  <c r="J20" i="123"/>
  <c r="J23" i="123"/>
  <c r="J12" i="123"/>
  <c r="J21" i="123"/>
  <c r="J22" i="123"/>
  <c r="J24" i="123"/>
  <c r="J10" i="123"/>
  <c r="J14" i="123"/>
  <c r="K16" i="123"/>
  <c r="T11" i="123"/>
  <c r="U11" i="123"/>
  <c r="T13" i="123"/>
  <c r="U13" i="123"/>
  <c r="T15" i="123"/>
  <c r="U15" i="123"/>
  <c r="T17" i="123"/>
  <c r="U17" i="123"/>
  <c r="T18" i="123"/>
  <c r="U18" i="123"/>
  <c r="T19" i="123"/>
  <c r="U19" i="123"/>
  <c r="T20" i="123"/>
  <c r="U20" i="123"/>
  <c r="T23" i="123"/>
  <c r="U23" i="123"/>
  <c r="T12" i="123"/>
  <c r="U12" i="123"/>
  <c r="T21" i="123"/>
  <c r="U21" i="123"/>
  <c r="T22" i="123"/>
  <c r="U22" i="123"/>
  <c r="T24" i="123"/>
  <c r="U24" i="123"/>
  <c r="T10" i="123"/>
  <c r="U10" i="123"/>
  <c r="T14" i="123"/>
  <c r="U14" i="123"/>
  <c r="A16" i="123"/>
  <c r="P21" i="129"/>
  <c r="P20" i="129"/>
  <c r="P22" i="129"/>
  <c r="P23" i="129"/>
  <c r="Q21" i="129"/>
  <c r="Q23" i="129"/>
  <c r="Q22" i="129"/>
  <c r="Q20" i="129"/>
  <c r="M21" i="129"/>
  <c r="M20" i="129"/>
  <c r="M22" i="129"/>
  <c r="M23" i="129"/>
  <c r="N21" i="129"/>
  <c r="N23" i="129"/>
  <c r="N22" i="129"/>
  <c r="N20" i="129"/>
  <c r="J21" i="129"/>
  <c r="J20" i="129"/>
  <c r="J22" i="129"/>
  <c r="J23" i="129"/>
  <c r="K21" i="129"/>
  <c r="K23" i="129"/>
  <c r="K22" i="129"/>
  <c r="K20" i="129"/>
  <c r="P16" i="129"/>
  <c r="P11" i="129"/>
  <c r="P12" i="129"/>
  <c r="P13" i="129"/>
  <c r="P14" i="129"/>
  <c r="P15" i="129"/>
  <c r="P17" i="129"/>
  <c r="P18" i="129"/>
  <c r="Q16" i="129"/>
  <c r="Q11" i="129"/>
  <c r="Q18" i="129"/>
  <c r="Q15" i="129"/>
  <c r="Q17" i="129"/>
  <c r="Q12" i="129"/>
  <c r="Q13" i="129"/>
  <c r="Q14" i="129"/>
  <c r="M16" i="129"/>
  <c r="M11" i="129"/>
  <c r="M12" i="129"/>
  <c r="M13" i="129"/>
  <c r="M14" i="129"/>
  <c r="M15" i="129"/>
  <c r="M17" i="129"/>
  <c r="M18" i="129"/>
  <c r="N16" i="129"/>
  <c r="N11" i="129"/>
  <c r="N18" i="129"/>
  <c r="N15" i="129"/>
  <c r="N17" i="129"/>
  <c r="N12" i="129"/>
  <c r="N13" i="129"/>
  <c r="N14" i="129"/>
  <c r="J16" i="129"/>
  <c r="J11" i="129"/>
  <c r="J12" i="129"/>
  <c r="J13" i="129"/>
  <c r="J14" i="129"/>
  <c r="J15" i="129"/>
  <c r="J17" i="129"/>
  <c r="J18" i="129"/>
  <c r="K16" i="129"/>
  <c r="K11" i="129"/>
  <c r="K18" i="129"/>
  <c r="K15" i="129"/>
  <c r="K17" i="129"/>
  <c r="K12" i="129"/>
  <c r="K13" i="129"/>
  <c r="K14" i="129"/>
  <c r="T21" i="129"/>
  <c r="U21" i="129"/>
  <c r="T20" i="129"/>
  <c r="U20" i="129"/>
  <c r="T22" i="129"/>
  <c r="U22" i="129"/>
  <c r="T23" i="129"/>
  <c r="U23" i="129"/>
  <c r="A21" i="129"/>
  <c r="A23" i="129"/>
  <c r="A22" i="129"/>
  <c r="A20" i="129"/>
  <c r="T16" i="129"/>
  <c r="U16" i="129"/>
  <c r="T11" i="129"/>
  <c r="U11" i="129"/>
  <c r="T12" i="129"/>
  <c r="U12" i="129"/>
  <c r="T13" i="129"/>
  <c r="U13" i="129"/>
  <c r="T14" i="129"/>
  <c r="U14" i="129"/>
  <c r="T15" i="129"/>
  <c r="U15" i="129"/>
  <c r="T17" i="129"/>
  <c r="U17" i="129"/>
  <c r="T18" i="129"/>
  <c r="U18" i="129"/>
  <c r="A16" i="129"/>
  <c r="A11" i="129"/>
  <c r="A18" i="129"/>
  <c r="A15" i="129"/>
  <c r="A17" i="129"/>
  <c r="A12" i="129"/>
  <c r="A13" i="129"/>
  <c r="A14" i="129"/>
  <c r="Q11" i="123"/>
  <c r="N11" i="123"/>
  <c r="K11" i="123"/>
  <c r="A11" i="123"/>
  <c r="Q18" i="123"/>
  <c r="N18" i="123"/>
  <c r="K18" i="123"/>
  <c r="A18" i="123"/>
  <c r="Q24" i="123"/>
  <c r="N24" i="123"/>
  <c r="K24" i="123"/>
  <c r="A24" i="123"/>
  <c r="Q22" i="123"/>
  <c r="N22" i="123"/>
  <c r="K22" i="123"/>
  <c r="A22" i="123"/>
  <c r="Q21" i="123"/>
  <c r="N21" i="123"/>
  <c r="K21" i="123"/>
  <c r="A21" i="123"/>
  <c r="Q19" i="123"/>
  <c r="N19" i="123"/>
  <c r="K19" i="123"/>
  <c r="A19" i="123"/>
  <c r="Q12" i="123"/>
  <c r="N12" i="123"/>
  <c r="K12" i="123"/>
  <c r="A12" i="123"/>
  <c r="Q13" i="123"/>
  <c r="N13" i="123"/>
  <c r="K13" i="123"/>
  <c r="A13" i="123"/>
  <c r="Q17" i="123"/>
  <c r="N17" i="123"/>
  <c r="K17" i="123"/>
  <c r="A17" i="123"/>
  <c r="Q23" i="123"/>
  <c r="N23" i="123"/>
  <c r="K23" i="123"/>
  <c r="A23" i="123"/>
  <c r="T18" i="114"/>
  <c r="U18" i="114"/>
  <c r="P18" i="114"/>
  <c r="M18" i="114"/>
  <c r="J18" i="114"/>
  <c r="T14" i="114"/>
  <c r="U14" i="114"/>
  <c r="P14" i="114"/>
  <c r="M14" i="114"/>
  <c r="J14" i="114"/>
  <c r="J13" i="114"/>
  <c r="M13" i="114"/>
  <c r="P13" i="114"/>
  <c r="T11" i="24"/>
  <c r="U11" i="24"/>
  <c r="P11" i="24"/>
  <c r="J11" i="24"/>
  <c r="M11" i="24"/>
  <c r="T11" i="114"/>
  <c r="U11" i="114"/>
  <c r="T13" i="114"/>
  <c r="U13" i="114"/>
  <c r="T12" i="114"/>
  <c r="U12" i="114"/>
  <c r="A11" i="114"/>
  <c r="A12" i="114"/>
  <c r="A14" i="114"/>
  <c r="A13" i="114"/>
  <c r="P17" i="114"/>
  <c r="P16" i="114"/>
  <c r="P19" i="114"/>
  <c r="Q18" i="114"/>
  <c r="M17" i="114"/>
  <c r="M16" i="114"/>
  <c r="M19" i="114"/>
  <c r="N18" i="114"/>
  <c r="J17" i="114"/>
  <c r="J16" i="114"/>
  <c r="J19" i="114"/>
  <c r="K18" i="114"/>
  <c r="T17" i="114"/>
  <c r="U17" i="114"/>
  <c r="T16" i="114"/>
  <c r="U16" i="114"/>
  <c r="T19" i="114"/>
  <c r="U19" i="114"/>
  <c r="A18" i="114"/>
  <c r="Q17" i="114"/>
  <c r="N17" i="114"/>
  <c r="K17" i="114"/>
  <c r="A17" i="114"/>
  <c r="P12" i="114"/>
  <c r="P11" i="114"/>
  <c r="Q12" i="114"/>
  <c r="M12" i="114"/>
  <c r="M11" i="114"/>
  <c r="N12" i="114"/>
  <c r="J12" i="114"/>
  <c r="J11" i="114"/>
  <c r="K12" i="114"/>
  <c r="Q14" i="114"/>
  <c r="N14" i="114"/>
  <c r="K14" i="114"/>
  <c r="Q13" i="114"/>
  <c r="N13" i="114"/>
  <c r="K13" i="114"/>
  <c r="T14" i="24"/>
  <c r="U14" i="24"/>
  <c r="P14" i="24"/>
  <c r="P19" i="24"/>
  <c r="P25" i="24"/>
  <c r="P12" i="24"/>
  <c r="P20" i="24"/>
  <c r="P26" i="24"/>
  <c r="P10" i="24"/>
  <c r="P13" i="24"/>
  <c r="P17" i="24"/>
  <c r="P18" i="24"/>
  <c r="P29" i="24"/>
  <c r="P24" i="24"/>
  <c r="P21" i="24"/>
  <c r="P23" i="24"/>
  <c r="P15" i="24"/>
  <c r="P30" i="24"/>
  <c r="P22" i="24"/>
  <c r="P16" i="24"/>
  <c r="P27" i="24"/>
  <c r="P28" i="24"/>
  <c r="Q14" i="24"/>
  <c r="M14" i="24"/>
  <c r="M19" i="24"/>
  <c r="M25" i="24"/>
  <c r="M12" i="24"/>
  <c r="M20" i="24"/>
  <c r="M26" i="24"/>
  <c r="M10" i="24"/>
  <c r="M13" i="24"/>
  <c r="M17" i="24"/>
  <c r="M18" i="24"/>
  <c r="M29" i="24"/>
  <c r="M24" i="24"/>
  <c r="M21" i="24"/>
  <c r="M23" i="24"/>
  <c r="M15" i="24"/>
  <c r="M30" i="24"/>
  <c r="M22" i="24"/>
  <c r="M16" i="24"/>
  <c r="M27" i="24"/>
  <c r="M28" i="24"/>
  <c r="N14" i="24"/>
  <c r="J14" i="24"/>
  <c r="J19" i="24"/>
  <c r="J25" i="24"/>
  <c r="J12" i="24"/>
  <c r="J20" i="24"/>
  <c r="J26" i="24"/>
  <c r="J10" i="24"/>
  <c r="J13" i="24"/>
  <c r="J17" i="24"/>
  <c r="J18" i="24"/>
  <c r="J29" i="24"/>
  <c r="J24" i="24"/>
  <c r="J21" i="24"/>
  <c r="J23" i="24"/>
  <c r="J15" i="24"/>
  <c r="J30" i="24"/>
  <c r="J22" i="24"/>
  <c r="J16" i="24"/>
  <c r="J27" i="24"/>
  <c r="J28" i="24"/>
  <c r="K14" i="24"/>
  <c r="T19" i="24"/>
  <c r="U19" i="24"/>
  <c r="T25" i="24"/>
  <c r="U25" i="24"/>
  <c r="T12" i="24"/>
  <c r="U12" i="24"/>
  <c r="T20" i="24"/>
  <c r="U20" i="24"/>
  <c r="T26" i="24"/>
  <c r="U26" i="24"/>
  <c r="T10" i="24"/>
  <c r="U10" i="24"/>
  <c r="T13" i="24"/>
  <c r="U13" i="24"/>
  <c r="T17" i="24"/>
  <c r="U17" i="24"/>
  <c r="T18" i="24"/>
  <c r="U18" i="24"/>
  <c r="T29" i="24"/>
  <c r="U29" i="24"/>
  <c r="T24" i="24"/>
  <c r="U24" i="24"/>
  <c r="T21" i="24"/>
  <c r="U21" i="24"/>
  <c r="T23" i="24"/>
  <c r="U23" i="24"/>
  <c r="T15" i="24"/>
  <c r="U15" i="24"/>
  <c r="T30" i="24"/>
  <c r="U30" i="24"/>
  <c r="T22" i="24"/>
  <c r="U22" i="24"/>
  <c r="T16" i="24"/>
  <c r="U16" i="24"/>
  <c r="T27" i="24"/>
  <c r="U27" i="24"/>
  <c r="T28" i="24"/>
  <c r="U28" i="24"/>
  <c r="A14" i="24"/>
  <c r="Q13" i="24"/>
  <c r="N13" i="24"/>
  <c r="K13" i="24"/>
  <c r="A13" i="24"/>
  <c r="Q10" i="24"/>
  <c r="N10" i="24"/>
  <c r="K10" i="24"/>
  <c r="A10" i="24"/>
  <c r="Q26" i="24"/>
  <c r="N26" i="24"/>
  <c r="K26" i="24"/>
  <c r="A26" i="24"/>
  <c r="Q20" i="24"/>
  <c r="N20" i="24"/>
  <c r="K20" i="24"/>
  <c r="A20" i="24"/>
  <c r="Q12" i="24"/>
  <c r="N12" i="24"/>
  <c r="K12" i="24"/>
  <c r="A12" i="24"/>
  <c r="Q25" i="24"/>
  <c r="N25" i="24"/>
  <c r="K25" i="24"/>
  <c r="A25" i="24"/>
  <c r="Q19" i="24"/>
  <c r="N19" i="24"/>
  <c r="K19" i="24"/>
  <c r="A19" i="24"/>
  <c r="P18" i="112"/>
  <c r="P19" i="112"/>
  <c r="Q19" i="112"/>
  <c r="Q18" i="112"/>
  <c r="M18" i="112"/>
  <c r="M19" i="112"/>
  <c r="N19" i="112"/>
  <c r="N18" i="112"/>
  <c r="J18" i="112"/>
  <c r="J19" i="112"/>
  <c r="K19" i="112"/>
  <c r="K18" i="112"/>
  <c r="P14" i="112"/>
  <c r="P16" i="112"/>
  <c r="P15" i="112"/>
  <c r="Q14" i="112"/>
  <c r="Q15" i="112"/>
  <c r="Q16" i="112"/>
  <c r="M14" i="112"/>
  <c r="M16" i="112"/>
  <c r="M15" i="112"/>
  <c r="N14" i="112"/>
  <c r="N15" i="112"/>
  <c r="N16" i="112"/>
  <c r="J14" i="112"/>
  <c r="J16" i="112"/>
  <c r="J15" i="112"/>
  <c r="K14" i="112"/>
  <c r="K15" i="112"/>
  <c r="K16" i="112"/>
  <c r="T18" i="112"/>
  <c r="U18" i="112"/>
  <c r="T19" i="112"/>
  <c r="U19" i="112"/>
  <c r="A19" i="112"/>
  <c r="A18" i="112"/>
  <c r="T14" i="112"/>
  <c r="U14" i="112"/>
  <c r="T16" i="112"/>
  <c r="U16" i="112"/>
  <c r="T15" i="112"/>
  <c r="U15" i="112"/>
  <c r="A14" i="112"/>
  <c r="A15" i="112"/>
  <c r="A16" i="112"/>
  <c r="P11" i="120"/>
  <c r="Q11" i="120"/>
  <c r="Q12" i="120"/>
  <c r="M11" i="120"/>
  <c r="N11" i="120"/>
  <c r="N12" i="120"/>
  <c r="J11" i="120"/>
  <c r="K11" i="120"/>
  <c r="K12" i="120"/>
  <c r="Q14" i="123"/>
  <c r="N14" i="123"/>
  <c r="K14" i="123"/>
  <c r="A14" i="123"/>
  <c r="P14" i="120"/>
  <c r="Q14" i="120"/>
  <c r="Q15" i="120"/>
  <c r="M14" i="120"/>
  <c r="N14" i="120"/>
  <c r="N15" i="120"/>
  <c r="J14" i="120"/>
  <c r="K14" i="120"/>
  <c r="K15" i="120"/>
  <c r="T11" i="120"/>
  <c r="U11" i="120"/>
  <c r="T14" i="120"/>
  <c r="U14" i="120"/>
  <c r="A14" i="120"/>
  <c r="A15" i="120"/>
  <c r="A11" i="120"/>
  <c r="A12" i="120"/>
  <c r="Q13" i="119"/>
  <c r="N13" i="119"/>
  <c r="K13" i="119"/>
  <c r="Q14" i="119"/>
  <c r="N14" i="119"/>
  <c r="K14" i="119"/>
  <c r="T10" i="125"/>
  <c r="U10" i="125"/>
  <c r="T11" i="125"/>
  <c r="U11" i="125"/>
  <c r="P10" i="125"/>
  <c r="P11" i="125"/>
  <c r="M10" i="125"/>
  <c r="M11" i="125"/>
  <c r="J10" i="125"/>
  <c r="J11" i="125"/>
  <c r="Q10" i="125"/>
  <c r="N10" i="125"/>
  <c r="K10" i="125"/>
  <c r="A10" i="125"/>
  <c r="Q11" i="125"/>
  <c r="N11" i="125"/>
  <c r="K11" i="125"/>
  <c r="A11" i="125"/>
  <c r="Q10" i="123"/>
  <c r="N10" i="123"/>
  <c r="K10" i="123"/>
  <c r="A10" i="123"/>
  <c r="Q20" i="123"/>
  <c r="N20" i="123"/>
  <c r="K20" i="123"/>
  <c r="A20" i="123"/>
  <c r="Q15" i="123"/>
  <c r="N15" i="123"/>
  <c r="K15" i="123"/>
  <c r="A15" i="123"/>
  <c r="P10" i="112"/>
  <c r="P11" i="112"/>
  <c r="P9" i="112"/>
  <c r="P12" i="112"/>
  <c r="M10" i="112"/>
  <c r="M11" i="112"/>
  <c r="M9" i="112"/>
  <c r="M12" i="112"/>
  <c r="J10" i="112"/>
  <c r="J11" i="112"/>
  <c r="J9" i="112"/>
  <c r="J12" i="112"/>
  <c r="Q27" i="24"/>
  <c r="N27" i="24"/>
  <c r="K27" i="24"/>
  <c r="A27" i="24"/>
  <c r="Q16" i="24"/>
  <c r="N16" i="24"/>
  <c r="K16" i="24"/>
  <c r="A16" i="24"/>
  <c r="Q28" i="24"/>
  <c r="N28" i="24"/>
  <c r="K28" i="24"/>
  <c r="A28" i="24"/>
  <c r="Q29" i="24"/>
  <c r="N29" i="24"/>
  <c r="K29" i="24"/>
  <c r="A29" i="24"/>
  <c r="Q18" i="24"/>
  <c r="N18" i="24"/>
  <c r="K18" i="24"/>
  <c r="A18" i="24"/>
  <c r="Q30" i="24"/>
  <c r="N30" i="24"/>
  <c r="K30" i="24"/>
  <c r="A30" i="24"/>
  <c r="Q21" i="24"/>
  <c r="N21" i="24"/>
  <c r="K21" i="24"/>
  <c r="A21" i="24"/>
  <c r="Q24" i="24"/>
  <c r="N24" i="24"/>
  <c r="K24" i="24"/>
  <c r="A24" i="24"/>
  <c r="Q11" i="119"/>
  <c r="Q16" i="114"/>
  <c r="N16" i="114"/>
  <c r="T10" i="112"/>
  <c r="U10" i="112"/>
  <c r="T9" i="112"/>
  <c r="U9" i="112"/>
  <c r="T11" i="112"/>
  <c r="U11" i="112"/>
  <c r="T12" i="112"/>
  <c r="U12" i="112"/>
  <c r="Q12" i="119"/>
  <c r="N12" i="119"/>
  <c r="N11" i="119"/>
  <c r="K12" i="119"/>
  <c r="K11" i="119"/>
  <c r="N11" i="114"/>
  <c r="K19" i="114"/>
  <c r="Q19" i="114"/>
  <c r="K11" i="114"/>
  <c r="Q11" i="114"/>
  <c r="N19" i="114"/>
  <c r="K16" i="114"/>
  <c r="A19" i="114"/>
  <c r="A16" i="114"/>
  <c r="N10" i="112"/>
  <c r="N15" i="24"/>
  <c r="Q9" i="112"/>
  <c r="Q11" i="112"/>
  <c r="N9" i="112"/>
  <c r="N11" i="112"/>
  <c r="K9" i="112"/>
  <c r="K11" i="112"/>
  <c r="A9" i="112"/>
  <c r="K17" i="24"/>
  <c r="K11" i="24"/>
  <c r="Q17" i="24"/>
  <c r="A17" i="24"/>
  <c r="A15" i="24"/>
  <c r="A22" i="24"/>
  <c r="A11" i="24"/>
  <c r="K23" i="24"/>
  <c r="A23" i="24"/>
  <c r="A10" i="112"/>
  <c r="A12" i="112"/>
  <c r="A11" i="112"/>
  <c r="N12" i="112"/>
  <c r="K10" i="112"/>
  <c r="Q10" i="112"/>
  <c r="K12" i="112"/>
  <c r="Q12" i="112"/>
  <c r="Q22" i="24"/>
  <c r="N11" i="24"/>
  <c r="N17" i="24"/>
  <c r="K15" i="24"/>
  <c r="Q15" i="24"/>
  <c r="N22" i="24"/>
  <c r="K22" i="24"/>
  <c r="Q23" i="24"/>
  <c r="Q11" i="24"/>
  <c r="N23" i="24"/>
</calcChain>
</file>

<file path=xl/sharedStrings.xml><?xml version="1.0" encoding="utf-8"?>
<sst xmlns="http://schemas.openxmlformats.org/spreadsheetml/2006/main" count="915" uniqueCount="417">
  <si>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</si>
  <si>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</si>
  <si>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</si>
  <si>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</si>
  <si>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</si>
  <si>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</si>
  <si>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</si>
  <si>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</si>
  <si>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</si>
  <si>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</si>
  <si>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</si>
  <si>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</si>
  <si>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</si>
  <si>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</si>
  <si>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</si>
  <si>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</si>
  <si>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</si>
  <si>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</si>
  <si>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</si>
  <si>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 xml:space="preserve">Выездка </t>
  </si>
  <si>
    <t>ТЕХНИЧЕСКИЕ РЕЗУЛЬТАТЫ</t>
  </si>
  <si>
    <t>Всего %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</si>
  <si>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</si>
  <si>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</si>
  <si>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</si>
  <si>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</si>
  <si>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</si>
  <si>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</si>
  <si>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КМС</t>
  </si>
  <si>
    <t>КСК "Конкорд", МО</t>
  </si>
  <si>
    <t>б.р.</t>
  </si>
  <si>
    <t>Ч/В, МО</t>
  </si>
  <si>
    <t>1 юн.</t>
  </si>
  <si>
    <t>МС</t>
  </si>
  <si>
    <t>плем.</t>
  </si>
  <si>
    <t>Ч/В, г.Москва</t>
  </si>
  <si>
    <t>I</t>
  </si>
  <si>
    <r>
      <t xml:space="preserve">ВИНЧЕСТЕР-05, </t>
    </r>
    <r>
      <rPr>
        <sz val="10"/>
        <rFont val="Times New Roman"/>
        <family val="1"/>
        <charset val="204"/>
      </rPr>
      <t>мер, т. гнед, латв., Векторс, Беларусь</t>
    </r>
  </si>
  <si>
    <t>012956</t>
  </si>
  <si>
    <t>Черчён Ю.</t>
  </si>
  <si>
    <t>ЭКВИ №1</t>
  </si>
  <si>
    <t>II</t>
  </si>
  <si>
    <t>III</t>
  </si>
  <si>
    <t>КСК "Толстая лошадь", МО</t>
  </si>
  <si>
    <t>КОМАНДНЫЙ ПРИЗ. ДЕТИ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</si>
  <si>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</si>
  <si>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</si>
  <si>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</si>
  <si>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t>009969</t>
  </si>
  <si>
    <t>КСК "Южный", МО</t>
  </si>
  <si>
    <t>КОМАНДНЫЙ ПРИЗ. ЮНОШИ</t>
  </si>
  <si>
    <t>КСК "Сокорос", г.Москва</t>
  </si>
  <si>
    <t>2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</si>
  <si>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</si>
  <si>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r>
      <rPr>
        <b/>
        <sz val="10"/>
        <rFont val="Times New Roman"/>
        <family val="1"/>
        <charset val="204"/>
      </rPr>
      <t>КИСЕЛЕВИЧ</t>
    </r>
    <r>
      <rPr>
        <sz val="10"/>
        <rFont val="Times New Roman"/>
        <family val="1"/>
        <charset val="204"/>
      </rPr>
      <t xml:space="preserve"> Елена</t>
    </r>
  </si>
  <si>
    <t>012401</t>
  </si>
  <si>
    <t>Тихнова А.</t>
  </si>
  <si>
    <r>
      <rPr>
        <b/>
        <sz val="10"/>
        <color indexed="8"/>
        <rFont val="Times New Roman"/>
        <family val="1"/>
        <charset val="204"/>
      </rPr>
      <t>КИПР-09</t>
    </r>
    <r>
      <rPr>
        <sz val="10"/>
        <color indexed="8"/>
        <rFont val="Times New Roman"/>
        <family val="1"/>
        <charset val="204"/>
      </rPr>
      <t>, жер., рыж.-чал., латв., Контакт, АГАУ</t>
    </r>
  </si>
  <si>
    <r>
      <t xml:space="preserve">ХИТРОВА </t>
    </r>
    <r>
      <rPr>
        <sz val="10"/>
        <rFont val="Times New Roman"/>
        <family val="1"/>
        <charset val="204"/>
      </rPr>
      <t>Алина</t>
    </r>
  </si>
  <si>
    <t>023490</t>
  </si>
  <si>
    <t>Тё П.</t>
  </si>
  <si>
    <t>016901</t>
  </si>
  <si>
    <r>
      <t>АЮТБЛИНКЕР-01</t>
    </r>
    <r>
      <rPr>
        <sz val="10"/>
        <rFont val="Times New Roman"/>
        <family val="1"/>
        <charset val="204"/>
      </rPr>
      <t>, мер., гнед., голл.тепл., Оливи, Нидерланды</t>
    </r>
  </si>
  <si>
    <t>013597</t>
  </si>
  <si>
    <t>Тугбаев И.</t>
  </si>
  <si>
    <t>КСК "Белая лошадь", Свердловская обл.</t>
  </si>
  <si>
    <t>022157</t>
  </si>
  <si>
    <t>Деревянко А.</t>
  </si>
  <si>
    <r>
      <t>КЛЕВЕРБОЙ-10</t>
    </r>
    <r>
      <rPr>
        <sz val="10"/>
        <rFont val="Times New Roman"/>
        <family val="1"/>
        <charset val="204"/>
      </rPr>
      <t>, мер., гнед., польск.тепл., Илюжн, Польша</t>
    </r>
  </si>
  <si>
    <t>СРЕДНИЙ ПРИЗ №1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</si>
  <si>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</si>
  <si>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БОЛЬШОЙ ПРИЗ</t>
  </si>
  <si>
    <r>
      <t>ГРЕВЕНС РАПИДО-12</t>
    </r>
    <r>
      <rPr>
        <sz val="10"/>
        <rFont val="Times New Roman"/>
        <family val="1"/>
        <charset val="204"/>
      </rPr>
      <t>, коб., вор., дат., Блу Хорс Дензел, Дания</t>
    </r>
  </si>
  <si>
    <t>021495</t>
  </si>
  <si>
    <r>
      <t>КУЦЕНКО</t>
    </r>
    <r>
      <rPr>
        <sz val="10"/>
        <rFont val="Times New Roman"/>
        <family val="1"/>
        <charset val="204"/>
      </rPr>
      <t xml:space="preserve"> Александра, 2006</t>
    </r>
  </si>
  <si>
    <t>037506</t>
  </si>
  <si>
    <r>
      <t>ФЕЛЛИНИ-02</t>
    </r>
    <r>
      <rPr>
        <sz val="10"/>
        <rFont val="Times New Roman"/>
        <family val="1"/>
        <charset val="204"/>
      </rPr>
      <t>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мер., гнед., трак., Корсас, КФХ "Тракен"</t>
    </r>
  </si>
  <si>
    <t>000682</t>
  </si>
  <si>
    <t>Асеева Н.</t>
  </si>
  <si>
    <t>ГБУ "СШ Битца" Москомспорта, г.Москва</t>
  </si>
  <si>
    <t>ПАО "Акрон", МО</t>
  </si>
  <si>
    <t>041904</t>
  </si>
  <si>
    <r>
      <t>ГАЗР-10</t>
    </r>
    <r>
      <rPr>
        <sz val="10"/>
        <rFont val="Times New Roman"/>
        <family val="1"/>
        <charset val="204"/>
      </rPr>
      <t>, мер., т.-гнед., ЧВ, Анабашед, Россия</t>
    </r>
  </si>
  <si>
    <t>Горелова А.</t>
  </si>
  <si>
    <r>
      <t>ГОРЕЛОВА</t>
    </r>
    <r>
      <rPr>
        <sz val="10"/>
        <rFont val="Times New Roman"/>
        <family val="1"/>
        <charset val="204"/>
      </rPr>
      <t xml:space="preserve"> Дарья</t>
    </r>
  </si>
  <si>
    <t>Ремезова М.</t>
  </si>
  <si>
    <r>
      <t xml:space="preserve">СМИРНОВА </t>
    </r>
    <r>
      <rPr>
        <sz val="10"/>
        <rFont val="Times New Roman"/>
        <family val="1"/>
        <charset val="204"/>
      </rPr>
      <t>Дария, 2009</t>
    </r>
  </si>
  <si>
    <t>013009</t>
  </si>
  <si>
    <t>ПАО "Акрон"</t>
  </si>
  <si>
    <r>
      <rPr>
        <b/>
        <sz val="10"/>
        <rFont val="Times New Roman"/>
        <family val="1"/>
        <charset val="204"/>
      </rPr>
      <t xml:space="preserve">УВАРОВА </t>
    </r>
    <r>
      <rPr>
        <sz val="10"/>
        <rFont val="Times New Roman"/>
        <family val="1"/>
        <charset val="204"/>
      </rPr>
      <t>Мария, 2004</t>
    </r>
  </si>
  <si>
    <t>067504</t>
  </si>
  <si>
    <r>
      <t>ВЯТИЧ-11</t>
    </r>
    <r>
      <rPr>
        <sz val="10"/>
        <rFont val="Times New Roman"/>
        <family val="1"/>
        <charset val="204"/>
      </rPr>
      <t>, мер., вор., РВП, Ва-Банк, Старожиловский к/з</t>
    </r>
  </si>
  <si>
    <t>Уваров Д.</t>
  </si>
  <si>
    <r>
      <t>ЭСКУДО-09</t>
    </r>
    <r>
      <rPr>
        <sz val="10"/>
        <rFont val="Times New Roman"/>
        <family val="1"/>
        <charset val="204"/>
      </rPr>
      <t>, жер., вор., чеш.тепл., Цезано, Чехия</t>
    </r>
  </si>
  <si>
    <t>015939</t>
  </si>
  <si>
    <t>Шумский И.</t>
  </si>
  <si>
    <t>021020</t>
  </si>
  <si>
    <r>
      <t>РАДОВИЖ-05</t>
    </r>
    <r>
      <rPr>
        <sz val="10"/>
        <rFont val="Times New Roman"/>
        <family val="1"/>
        <charset val="204"/>
      </rPr>
      <t>, мер., гнед., РВП,
Романтикер, Старожиловский к/з</t>
    </r>
  </si>
  <si>
    <t>006416</t>
  </si>
  <si>
    <t>Панфилов К.</t>
  </si>
  <si>
    <r>
      <t>АЛЕНИНА</t>
    </r>
    <r>
      <rPr>
        <sz val="10"/>
        <rFont val="Times New Roman"/>
        <family val="1"/>
        <charset val="204"/>
      </rPr>
      <t xml:space="preserve"> Дарья</t>
    </r>
  </si>
  <si>
    <t>002094</t>
  </si>
  <si>
    <r>
      <t>ГОНГ-11</t>
    </r>
    <r>
      <rPr>
        <sz val="10"/>
        <rFont val="Times New Roman"/>
        <family val="1"/>
        <charset val="204"/>
      </rPr>
      <t>, мер., рыж., трак., Галон, ТД "Визави"</t>
    </r>
  </si>
  <si>
    <t>014633</t>
  </si>
  <si>
    <t>Аленина Д.</t>
  </si>
  <si>
    <r>
      <t>ТУГБАЕВА</t>
    </r>
    <r>
      <rPr>
        <sz val="10"/>
        <rFont val="Times New Roman"/>
        <family val="1"/>
        <charset val="204"/>
      </rPr>
      <t xml:space="preserve"> Анастасия</t>
    </r>
  </si>
  <si>
    <r>
      <t>ВЕДЕНЕЕВА</t>
    </r>
    <r>
      <rPr>
        <sz val="10"/>
        <rFont val="Times New Roman"/>
        <family val="1"/>
        <charset val="204"/>
      </rPr>
      <t xml:space="preserve"> Мария</t>
    </r>
  </si>
  <si>
    <t>015887</t>
  </si>
  <si>
    <r>
      <t xml:space="preserve">СТОЛЯРОВА </t>
    </r>
    <r>
      <rPr>
        <sz val="10"/>
        <rFont val="Times New Roman"/>
        <family val="1"/>
        <charset val="204"/>
      </rPr>
      <t>Елизавета</t>
    </r>
  </si>
  <si>
    <t>079400</t>
  </si>
  <si>
    <r>
      <t>КВИРЕЛЬ 2-06</t>
    </r>
    <r>
      <rPr>
        <sz val="10"/>
        <rFont val="Times New Roman"/>
        <family val="1"/>
        <charset val="204"/>
      </rPr>
      <t>, мер., т.-гнед., мекл., Кволити, Германия</t>
    </r>
  </si>
  <si>
    <t>018180</t>
  </si>
  <si>
    <t>Костина П.</t>
  </si>
  <si>
    <r>
      <t xml:space="preserve">ВАСИЛЬЕВА </t>
    </r>
    <r>
      <rPr>
        <sz val="10"/>
        <rFont val="Times New Roman"/>
        <family val="1"/>
        <charset val="204"/>
      </rPr>
      <t>Ксения</t>
    </r>
  </si>
  <si>
    <t>047700</t>
  </si>
  <si>
    <r>
      <t>ВИА ДЕ ЛО РОЗА-10</t>
    </r>
    <r>
      <rPr>
        <sz val="10"/>
        <rFont val="Times New Roman"/>
        <family val="1"/>
        <charset val="204"/>
      </rPr>
      <t>, коб., гнед., эст.спорт., Версо Де Паулстра, Эстония</t>
    </r>
  </si>
  <si>
    <t>018250</t>
  </si>
  <si>
    <t>Васильева К.</t>
  </si>
  <si>
    <r>
      <t>БРЮТ-10</t>
    </r>
    <r>
      <rPr>
        <sz val="10"/>
        <rFont val="Times New Roman"/>
        <family val="1"/>
        <charset val="204"/>
      </rPr>
      <t>, мер., гнед., трак., Юшал хх, к/з им.Кирова</t>
    </r>
  </si>
  <si>
    <t>012322</t>
  </si>
  <si>
    <t>Еланская В.</t>
  </si>
  <si>
    <r>
      <t>ЕГОРОВА</t>
    </r>
    <r>
      <rPr>
        <sz val="10"/>
        <rFont val="Times New Roman"/>
        <family val="1"/>
        <charset val="204"/>
      </rPr>
      <t xml:space="preserve"> Елена</t>
    </r>
  </si>
  <si>
    <t>005481</t>
  </si>
  <si>
    <r>
      <t xml:space="preserve">ХЕЙРИВ-08, </t>
    </r>
    <r>
      <rPr>
        <sz val="10"/>
        <rFont val="Times New Roman"/>
        <family val="1"/>
        <charset val="204"/>
      </rPr>
      <t>жер., гнед., полукр., Хлад, ОАО Акрон</t>
    </r>
  </si>
  <si>
    <t>012968</t>
  </si>
  <si>
    <t>ОАО Акрон</t>
  </si>
  <si>
    <r>
      <t xml:space="preserve">ХАЛИКОВА </t>
    </r>
    <r>
      <rPr>
        <sz val="10"/>
        <rFont val="Times New Roman"/>
        <family val="1"/>
        <charset val="204"/>
      </rPr>
      <t>Вера</t>
    </r>
  </si>
  <si>
    <t>001882</t>
  </si>
  <si>
    <t>МСМК</t>
  </si>
  <si>
    <r>
      <t>БЕЙЛИЗ-12</t>
    </r>
    <r>
      <rPr>
        <sz val="10"/>
        <rFont val="Times New Roman"/>
        <family val="1"/>
        <charset val="204"/>
      </rPr>
      <t>, коб.,  вор., РВП, Лотос, ПКХ "Премиум"</t>
    </r>
  </si>
  <si>
    <t>016782</t>
  </si>
  <si>
    <t>Минаев А.</t>
  </si>
  <si>
    <t>ПКХ "Премиум", Калужская обл.</t>
  </si>
  <si>
    <r>
      <t>ЭМАНДО-09,</t>
    </r>
    <r>
      <rPr>
        <sz val="10"/>
        <rFont val="Times New Roman"/>
        <family val="1"/>
        <charset val="204"/>
      </rPr>
      <t xml:space="preserve"> мер., т.-гнед., голл.тепл., Делатио, Нидерланды</t>
    </r>
  </si>
  <si>
    <t>014235</t>
  </si>
  <si>
    <t>Зачёт для юношей.</t>
  </si>
  <si>
    <t>Зачёты: для юношей, общий.</t>
  </si>
  <si>
    <t>искл.</t>
  </si>
  <si>
    <t>Зачёты: для детей, общий.</t>
  </si>
  <si>
    <t>ПРЕДВАРИТЕЛЬНЫЙ ПРИЗ А. ДЕТИ</t>
  </si>
  <si>
    <t>Зачёт для детей.</t>
  </si>
  <si>
    <t>3 юн.</t>
  </si>
  <si>
    <t xml:space="preserve">Зачёт для детей. </t>
  </si>
  <si>
    <t>"ОТКРЫТЫЕ СОРЕВНОВАНИЯ НА КУБОК КСК "КОНКОРД"</t>
  </si>
  <si>
    <r>
      <t>АКИНИНА</t>
    </r>
    <r>
      <rPr>
        <sz val="10"/>
        <rFont val="Times New Roman"/>
        <family val="1"/>
        <charset val="204"/>
      </rPr>
      <t xml:space="preserve"> Алёна, 2003</t>
    </r>
  </si>
  <si>
    <t>Акинина О.</t>
  </si>
  <si>
    <r>
      <t>ПОЭТЕССА-07</t>
    </r>
    <r>
      <rPr>
        <sz val="10"/>
        <rFont val="Times New Roman"/>
        <family val="1"/>
        <charset val="204"/>
      </rPr>
      <t>, коб., гнед., полукр., Посандо, Кировский к/з</t>
    </r>
  </si>
  <si>
    <t>016349</t>
  </si>
  <si>
    <t>035503</t>
  </si>
  <si>
    <r>
      <t>НАВИГАТОР-03</t>
    </r>
    <r>
      <rPr>
        <sz val="10"/>
        <rFont val="Times New Roman"/>
        <family val="1"/>
        <charset val="204"/>
      </rPr>
      <t>, мер., гнед., РВП, Викинг, КФ "Бородино"</t>
    </r>
  </si>
  <si>
    <t>015747</t>
  </si>
  <si>
    <t>Быкова В.</t>
  </si>
  <si>
    <r>
      <t xml:space="preserve">БОГАТЫРЁВ </t>
    </r>
    <r>
      <rPr>
        <sz val="10"/>
        <rFont val="Times New Roman"/>
        <family val="1"/>
        <charset val="204"/>
      </rPr>
      <t>Евгений</t>
    </r>
  </si>
  <si>
    <t>017592</t>
  </si>
  <si>
    <r>
      <t xml:space="preserve">СИННАМОН-10, </t>
    </r>
    <r>
      <rPr>
        <sz val="10"/>
        <rFont val="Times New Roman"/>
        <family val="1"/>
        <charset val="204"/>
      </rPr>
      <t>коб., гнед., полукр., Конкорд, Кировский к/з</t>
    </r>
  </si>
  <si>
    <t>014702</t>
  </si>
  <si>
    <t>Анточика И.</t>
  </si>
  <si>
    <r>
      <t xml:space="preserve">ВЕРТИНСКАЯ </t>
    </r>
    <r>
      <rPr>
        <sz val="10"/>
        <rFont val="Times New Roman"/>
        <family val="1"/>
        <charset val="204"/>
      </rPr>
      <t>Екатерина</t>
    </r>
  </si>
  <si>
    <r>
      <t xml:space="preserve">БАЗИЛИК-07, </t>
    </r>
    <r>
      <rPr>
        <sz val="10"/>
        <rFont val="Times New Roman"/>
        <family val="1"/>
        <charset val="204"/>
      </rPr>
      <t>жер., вор., трак., Заалькениг, ПКФ Игино</t>
    </r>
  </si>
  <si>
    <t>007139</t>
  </si>
  <si>
    <t>Разиньков Г.</t>
  </si>
  <si>
    <t>МКЦ "Отрада", МО</t>
  </si>
  <si>
    <r>
      <t>ВОЛКОВА</t>
    </r>
    <r>
      <rPr>
        <sz val="10"/>
        <rFont val="Times New Roman"/>
        <family val="1"/>
        <charset val="204"/>
      </rPr>
      <t xml:space="preserve"> Кристина, 2006</t>
    </r>
  </si>
  <si>
    <t>012606</t>
  </si>
  <si>
    <r>
      <t xml:space="preserve">БАРД РОК-02, </t>
    </r>
    <r>
      <rPr>
        <sz val="10"/>
        <rFont val="Times New Roman"/>
        <family val="1"/>
        <charset val="204"/>
      </rPr>
      <t>мер., рыж., РВП, Ричмонд, Прилепский к/з</t>
    </r>
  </si>
  <si>
    <t>011114</t>
  </si>
  <si>
    <t>Вовк Т.</t>
  </si>
  <si>
    <r>
      <t xml:space="preserve">АВАТ-04, </t>
    </r>
    <r>
      <rPr>
        <sz val="10"/>
        <rFont val="Times New Roman"/>
        <family val="1"/>
        <charset val="204"/>
      </rPr>
      <t>жер., гнед., ганн., Айвенго, Прогресс-Вертилишки</t>
    </r>
  </si>
  <si>
    <t>009188</t>
  </si>
  <si>
    <t>КСК "Битца"</t>
  </si>
  <si>
    <r>
      <t xml:space="preserve">ГОЛДОБИНА </t>
    </r>
    <r>
      <rPr>
        <sz val="10"/>
        <color indexed="8"/>
        <rFont val="Times New Roman"/>
        <family val="1"/>
        <charset val="204"/>
      </rPr>
      <t>Влада</t>
    </r>
  </si>
  <si>
    <t>012801</t>
  </si>
  <si>
    <r>
      <t>ХИТ ПАРАД-03</t>
    </r>
    <r>
      <rPr>
        <sz val="10"/>
        <rFont val="Times New Roman"/>
        <family val="1"/>
        <charset val="204"/>
      </rPr>
      <t>, жер., рыж., трак., Палех 489, КФ Карцево</t>
    </r>
  </si>
  <si>
    <t>004068</t>
  </si>
  <si>
    <r>
      <t xml:space="preserve">ГОЛДОБИНА </t>
    </r>
    <r>
      <rPr>
        <sz val="10"/>
        <color indexed="8"/>
        <rFont val="Times New Roman"/>
        <family val="1"/>
        <charset val="204"/>
      </rPr>
      <t>Влада, 2001</t>
    </r>
  </si>
  <si>
    <r>
      <t xml:space="preserve">ДАНИЛОВА </t>
    </r>
    <r>
      <rPr>
        <sz val="10"/>
        <rFont val="Times New Roman"/>
        <family val="1"/>
        <charset val="204"/>
      </rPr>
      <t>Вероника</t>
    </r>
  </si>
  <si>
    <t>033899</t>
  </si>
  <si>
    <r>
      <t xml:space="preserve">АТЛАНТ-03, </t>
    </r>
    <r>
      <rPr>
        <sz val="10"/>
        <rFont val="Times New Roman"/>
        <family val="1"/>
        <charset val="204"/>
      </rPr>
      <t>мер., гнед., голш., Лабиринт, Беларусь</t>
    </r>
  </si>
  <si>
    <t>003942</t>
  </si>
  <si>
    <t>Данилова В.</t>
  </si>
  <si>
    <t>002869</t>
  </si>
  <si>
    <r>
      <t xml:space="preserve">МЕЛЬБУРН-04, </t>
    </r>
    <r>
      <rPr>
        <sz val="10"/>
        <rFont val="Times New Roman"/>
        <family val="1"/>
        <charset val="204"/>
      </rPr>
      <t>мер., вор., венг., Мэр, к/з "Олимп Кубани"</t>
    </r>
  </si>
  <si>
    <t>Шмидт К.</t>
  </si>
  <si>
    <t>028504</t>
  </si>
  <si>
    <t>020218</t>
  </si>
  <si>
    <t>Данилова А.</t>
  </si>
  <si>
    <r>
      <t>ГРАЦИЯ-11</t>
    </r>
    <r>
      <rPr>
        <sz val="10"/>
        <rFont val="Times New Roman"/>
        <family val="1"/>
        <charset val="204"/>
      </rPr>
      <t>, коб., карак., РВП, Индор 17, Россия</t>
    </r>
  </si>
  <si>
    <r>
      <t>ДАНИЛОВА</t>
    </r>
    <r>
      <rPr>
        <sz val="10"/>
        <color indexed="8"/>
        <rFont val="Times New Roman"/>
        <family val="1"/>
        <charset val="204"/>
      </rPr>
      <t xml:space="preserve"> Анастасия</t>
    </r>
  </si>
  <si>
    <r>
      <t>ДЕРЕВЯНКО</t>
    </r>
    <r>
      <rPr>
        <sz val="10"/>
        <rFont val="Times New Roman"/>
        <family val="1"/>
        <charset val="204"/>
      </rPr>
      <t xml:space="preserve"> Анастасия</t>
    </r>
  </si>
  <si>
    <t>041595</t>
  </si>
  <si>
    <r>
      <t xml:space="preserve">ДЕРЕВЯШКИНА </t>
    </r>
    <r>
      <rPr>
        <sz val="10"/>
        <rFont val="Times New Roman"/>
        <family val="1"/>
        <charset val="204"/>
      </rPr>
      <t>Елизавета</t>
    </r>
  </si>
  <si>
    <t>017289</t>
  </si>
  <si>
    <r>
      <t xml:space="preserve">ХОРОВОД-00, </t>
    </r>
    <r>
      <rPr>
        <sz val="10"/>
        <rFont val="Times New Roman"/>
        <family val="1"/>
        <charset val="204"/>
      </rPr>
      <t xml:space="preserve">мер., гнед., ганн., Ходар, ФХ Маланичевых </t>
    </r>
  </si>
  <si>
    <t>001174</t>
  </si>
  <si>
    <t>Деревяшкина Е.</t>
  </si>
  <si>
    <t>КСК "Престиж", МО</t>
  </si>
  <si>
    <r>
      <t xml:space="preserve">ДРОЗДОВСКАЯ </t>
    </r>
    <r>
      <rPr>
        <sz val="10"/>
        <rFont val="Times New Roman"/>
        <family val="1"/>
        <charset val="204"/>
      </rPr>
      <t>Дарья</t>
    </r>
  </si>
  <si>
    <t>033399</t>
  </si>
  <si>
    <r>
      <t xml:space="preserve">ХАРВИЯ-07, </t>
    </r>
    <r>
      <rPr>
        <sz val="10"/>
        <rFont val="Times New Roman"/>
        <family val="1"/>
        <charset val="204"/>
      </rPr>
      <t>коб., гнед., трак., Взлет 4, МО</t>
    </r>
  </si>
  <si>
    <t>008738</t>
  </si>
  <si>
    <t>021489</t>
  </si>
  <si>
    <r>
      <t>ЁЛКИНА</t>
    </r>
    <r>
      <rPr>
        <sz val="10"/>
        <rFont val="Times New Roman"/>
        <family val="1"/>
        <charset val="204"/>
      </rPr>
      <t xml:space="preserve"> Юлия</t>
    </r>
  </si>
  <si>
    <t>1</t>
  </si>
  <si>
    <t>Черникова Л.</t>
  </si>
  <si>
    <r>
      <t>КОРАЛ-07</t>
    </r>
    <r>
      <rPr>
        <sz val="10"/>
        <rFont val="Times New Roman"/>
        <family val="1"/>
        <charset val="204"/>
      </rPr>
      <t>, жер, сер, лузитано, Гарибальди, Португалия</t>
    </r>
  </si>
  <si>
    <t>021019</t>
  </si>
  <si>
    <r>
      <t xml:space="preserve">ЗАЯРНАЯ </t>
    </r>
    <r>
      <rPr>
        <sz val="10"/>
        <rFont val="Times New Roman"/>
        <family val="1"/>
        <charset val="204"/>
      </rPr>
      <t>Галина</t>
    </r>
  </si>
  <si>
    <t>004873</t>
  </si>
  <si>
    <t>003784</t>
  </si>
  <si>
    <t>ОАО "Акрон"</t>
  </si>
  <si>
    <r>
      <t>ИЛЛИОПОЛЬ-04,</t>
    </r>
    <r>
      <rPr>
        <sz val="10"/>
        <rFont val="Times New Roman"/>
        <family val="1"/>
        <charset val="204"/>
      </rPr>
      <t xml:space="preserve"> мер., гнед., РВП, Илдон, Россия</t>
    </r>
  </si>
  <si>
    <t>Заярная Г.</t>
  </si>
  <si>
    <r>
      <t xml:space="preserve">КОСТИНА </t>
    </r>
    <r>
      <rPr>
        <sz val="10"/>
        <rFont val="Times New Roman"/>
        <family val="1"/>
        <charset val="204"/>
      </rPr>
      <t>Полина</t>
    </r>
  </si>
  <si>
    <t>026996</t>
  </si>
  <si>
    <r>
      <t xml:space="preserve">КУРБАТОВА </t>
    </r>
    <r>
      <rPr>
        <sz val="10"/>
        <rFont val="Times New Roman"/>
        <family val="1"/>
        <charset val="204"/>
      </rPr>
      <t>Дарья</t>
    </r>
  </si>
  <si>
    <t>014190</t>
  </si>
  <si>
    <r>
      <t>АРМАЧ-12</t>
    </r>
    <r>
      <rPr>
        <sz val="10"/>
        <rFont val="Times New Roman"/>
        <family val="1"/>
        <charset val="204"/>
      </rPr>
      <t>, мер., гнед., РВП, Антарес, Старожиловский к/з</t>
    </r>
  </si>
  <si>
    <t>016781</t>
  </si>
  <si>
    <r>
      <t xml:space="preserve">КУХТАРОВА </t>
    </r>
    <r>
      <rPr>
        <sz val="10"/>
        <rFont val="Times New Roman"/>
        <family val="1"/>
        <charset val="204"/>
      </rPr>
      <t>Татьяна</t>
    </r>
  </si>
  <si>
    <t>080900</t>
  </si>
  <si>
    <r>
      <t xml:space="preserve">ВАЛДАЙ-07, </t>
    </r>
    <r>
      <rPr>
        <sz val="10"/>
        <rFont val="Times New Roman"/>
        <family val="1"/>
        <charset val="204"/>
      </rPr>
      <t>жер., вор., полукр., Варан, ОАО Акрон</t>
    </r>
  </si>
  <si>
    <t>007694</t>
  </si>
  <si>
    <t>014583</t>
  </si>
  <si>
    <r>
      <t>МАКСИМОВА</t>
    </r>
    <r>
      <rPr>
        <sz val="10"/>
        <rFont val="Times New Roman"/>
        <family val="1"/>
        <charset val="204"/>
      </rPr>
      <t xml:space="preserve"> Мария</t>
    </r>
  </si>
  <si>
    <r>
      <t>ВЫБОРГ-05</t>
    </r>
    <r>
      <rPr>
        <sz val="10"/>
        <rFont val="Times New Roman"/>
        <family val="1"/>
        <charset val="204"/>
      </rPr>
      <t>, жер., т.-гнед., дон., Дар, к/з им.Будённого</t>
    </r>
  </si>
  <si>
    <t>005649</t>
  </si>
  <si>
    <t xml:space="preserve">Шафикова А. </t>
  </si>
  <si>
    <t>КК "Форсаж", МО</t>
  </si>
  <si>
    <t>КСЦ им.Натальи Серовой, Тверская обл.</t>
  </si>
  <si>
    <r>
      <t xml:space="preserve">ФРАНКЛИН-03, </t>
    </r>
    <r>
      <rPr>
        <sz val="10"/>
        <rFont val="Times New Roman"/>
        <family val="1"/>
        <charset val="204"/>
      </rPr>
      <t>мер., рыж., вестф., Флорестан 1, Германия</t>
    </r>
  </si>
  <si>
    <t>011528</t>
  </si>
  <si>
    <t>Альмухаметова К.</t>
  </si>
  <si>
    <r>
      <t xml:space="preserve">РЯБКОВА </t>
    </r>
    <r>
      <rPr>
        <sz val="10"/>
        <rFont val="Times New Roman"/>
        <family val="1"/>
        <charset val="204"/>
      </rPr>
      <t>Мария, 2004</t>
    </r>
  </si>
  <si>
    <t>027104</t>
  </si>
  <si>
    <r>
      <t xml:space="preserve">МАТВЕЕВА </t>
    </r>
    <r>
      <rPr>
        <sz val="10"/>
        <rFont val="Times New Roman"/>
        <family val="1"/>
        <charset val="204"/>
      </rPr>
      <t>Дарья</t>
    </r>
  </si>
  <si>
    <t>038498</t>
  </si>
  <si>
    <r>
      <t>БАЛЬМОНГ-09</t>
    </r>
    <r>
      <rPr>
        <sz val="10"/>
        <rFont val="Times New Roman"/>
        <family val="1"/>
        <charset val="204"/>
      </rPr>
      <t>, жер., вор., РВП, Багрянец, КФХ "Фотина"</t>
    </r>
  </si>
  <si>
    <t>017383</t>
  </si>
  <si>
    <t>Колушев С.</t>
  </si>
  <si>
    <r>
      <t xml:space="preserve">МАТВЕЕВА </t>
    </r>
    <r>
      <rPr>
        <sz val="10"/>
        <rFont val="Times New Roman"/>
        <family val="1"/>
        <charset val="204"/>
      </rPr>
      <t>Елизавета, 2006</t>
    </r>
  </si>
  <si>
    <t>022006</t>
  </si>
  <si>
    <r>
      <t xml:space="preserve">КАРДИНАЛ-07, </t>
    </r>
    <r>
      <rPr>
        <sz val="10"/>
        <rFont val="Times New Roman"/>
        <family val="1"/>
        <charset val="204"/>
      </rPr>
      <t>мер., рыж., буд., Конкорд, к\з им. Кирова</t>
    </r>
  </si>
  <si>
    <t>013632</t>
  </si>
  <si>
    <t>КСК Битца</t>
  </si>
  <si>
    <t>038497</t>
  </si>
  <si>
    <r>
      <t>МИЛЕХИНА</t>
    </r>
    <r>
      <rPr>
        <sz val="10"/>
        <rFont val="Times New Roman"/>
        <family val="1"/>
        <charset val="204"/>
      </rPr>
      <t xml:space="preserve"> Дарья</t>
    </r>
  </si>
  <si>
    <r>
      <t xml:space="preserve">ДИВИНО-08, </t>
    </r>
    <r>
      <rPr>
        <sz val="10"/>
        <rFont val="Times New Roman"/>
        <family val="1"/>
        <charset val="204"/>
      </rPr>
      <t>мер., рыж., голл.тепл., Ультимо, Нидерланды</t>
    </r>
  </si>
  <si>
    <t>012984</t>
  </si>
  <si>
    <t>Канищева С.</t>
  </si>
  <si>
    <r>
      <t xml:space="preserve">НИКИТИНА </t>
    </r>
    <r>
      <rPr>
        <sz val="10"/>
        <rFont val="Times New Roman"/>
        <family val="1"/>
        <charset val="204"/>
      </rPr>
      <t>Мария</t>
    </r>
  </si>
  <si>
    <r>
      <t xml:space="preserve">НИКИТСКАЯ </t>
    </r>
    <r>
      <rPr>
        <sz val="10"/>
        <rFont val="Times New Roman"/>
        <family val="1"/>
        <charset val="204"/>
      </rPr>
      <t>Анна</t>
    </r>
  </si>
  <si>
    <t>016581</t>
  </si>
  <si>
    <r>
      <t xml:space="preserve">ЛЕДИ БЛЮЗ-10, </t>
    </r>
    <r>
      <rPr>
        <sz val="10"/>
        <rFont val="Times New Roman"/>
        <family val="1"/>
        <charset val="204"/>
      </rPr>
      <t>коб., гнед., ольд., Розенгольд, Германия</t>
    </r>
  </si>
  <si>
    <t>013855</t>
  </si>
  <si>
    <t>Жайворонская Е.</t>
  </si>
  <si>
    <r>
      <t>НУЖНАЯ</t>
    </r>
    <r>
      <rPr>
        <sz val="10"/>
        <rFont val="Times New Roman"/>
        <family val="1"/>
        <charset val="204"/>
      </rPr>
      <t xml:space="preserve"> Ольга</t>
    </r>
  </si>
  <si>
    <t>015183</t>
  </si>
  <si>
    <r>
      <t>ИСКРА-06</t>
    </r>
    <r>
      <rPr>
        <sz val="10"/>
        <rFont val="Times New Roman"/>
        <family val="1"/>
        <charset val="204"/>
      </rPr>
      <t>, коб., т.гнед., РВП, Атом, Россия</t>
    </r>
  </si>
  <si>
    <t>014503</t>
  </si>
  <si>
    <t>Нужная О.</t>
  </si>
  <si>
    <r>
      <t xml:space="preserve">ОСТАПЕЦ </t>
    </r>
    <r>
      <rPr>
        <sz val="10"/>
        <rFont val="Times New Roman"/>
        <family val="1"/>
        <charset val="204"/>
      </rPr>
      <t>Кристина, 2003</t>
    </r>
  </si>
  <si>
    <t>012003</t>
  </si>
  <si>
    <r>
      <rPr>
        <b/>
        <sz val="10"/>
        <rFont val="Times New Roman"/>
        <family val="1"/>
        <charset val="204"/>
      </rPr>
      <t>ГРЭВИАН-09</t>
    </r>
    <r>
      <rPr>
        <sz val="10"/>
        <rFont val="Times New Roman"/>
        <family val="1"/>
        <charset val="204"/>
      </rPr>
      <t>, мер., гнед., трак., Взлёт 4, КСК "Взлёт"</t>
    </r>
  </si>
  <si>
    <t>016237</t>
  </si>
  <si>
    <t>Елисеева О.</t>
  </si>
  <si>
    <t>Ч/В, Воронежская обл.</t>
  </si>
  <si>
    <r>
      <t xml:space="preserve">ПАНФИЛОВ </t>
    </r>
    <r>
      <rPr>
        <sz val="10"/>
        <rFont val="Times New Roman"/>
        <family val="1"/>
        <charset val="204"/>
      </rPr>
      <t>Кирилл</t>
    </r>
  </si>
  <si>
    <t>001881</t>
  </si>
  <si>
    <r>
      <t xml:space="preserve">ПАНИНА </t>
    </r>
    <r>
      <rPr>
        <sz val="10"/>
        <rFont val="Times New Roman"/>
        <family val="1"/>
        <charset val="204"/>
      </rPr>
      <t>Екатерина</t>
    </r>
  </si>
  <si>
    <t>047797</t>
  </si>
  <si>
    <r>
      <t xml:space="preserve">ДЖЕКСОН-06, </t>
    </r>
    <r>
      <rPr>
        <sz val="10"/>
        <rFont val="Times New Roman"/>
        <family val="1"/>
        <charset val="204"/>
      </rPr>
      <t>мер., рыж., рейн., Джазз Рубин, Германия</t>
    </r>
  </si>
  <si>
    <t>006991</t>
  </si>
  <si>
    <t>Шеколинская О.</t>
  </si>
  <si>
    <t>092804</t>
  </si>
  <si>
    <r>
      <rPr>
        <b/>
        <sz val="10"/>
        <rFont val="Times New Roman"/>
        <family val="1"/>
        <charset val="204"/>
      </rPr>
      <t>ПАНШИН</t>
    </r>
    <r>
      <rPr>
        <sz val="10"/>
        <rFont val="Times New Roman"/>
        <family val="1"/>
        <charset val="204"/>
      </rPr>
      <t xml:space="preserve"> Сергей, 2004</t>
    </r>
  </si>
  <si>
    <t>026695</t>
  </si>
  <si>
    <r>
      <rPr>
        <b/>
        <sz val="10"/>
        <rFont val="Times New Roman"/>
        <family val="1"/>
        <charset val="204"/>
      </rPr>
      <t>ПЕЛЕХАТАЯ</t>
    </r>
    <r>
      <rPr>
        <sz val="10"/>
        <rFont val="Times New Roman"/>
        <family val="1"/>
        <charset val="204"/>
      </rPr>
      <t xml:space="preserve"> Софья</t>
    </r>
  </si>
  <si>
    <r>
      <t xml:space="preserve">ВИБАРИЙ-06, </t>
    </r>
    <r>
      <rPr>
        <sz val="10"/>
        <rFont val="Times New Roman"/>
        <family val="1"/>
        <charset val="204"/>
      </rPr>
      <t>жер., гнед., ганн., Выбор, Беларусь</t>
    </r>
  </si>
  <si>
    <t>009187</t>
  </si>
  <si>
    <r>
      <t>ВИСКОПЛЕЖЕ-13</t>
    </r>
    <r>
      <rPr>
        <sz val="10"/>
        <rFont val="Times New Roman"/>
        <family val="1"/>
        <charset val="204"/>
      </rPr>
      <t>, мер.,гнед., нем.спорт., Висконт, Германия</t>
    </r>
  </si>
  <si>
    <t>017987</t>
  </si>
  <si>
    <t>Пелехатая С.</t>
  </si>
  <si>
    <r>
      <t>ПЛЕЩЁВА</t>
    </r>
    <r>
      <rPr>
        <sz val="10"/>
        <rFont val="Times New Roman"/>
        <family val="1"/>
        <charset val="204"/>
      </rPr>
      <t xml:space="preserve"> Елизавета, 2005</t>
    </r>
  </si>
  <si>
    <t>055505</t>
  </si>
  <si>
    <r>
      <t>ЦЕНЗУРА-08</t>
    </r>
    <r>
      <rPr>
        <sz val="10"/>
        <rFont val="Times New Roman"/>
        <family val="1"/>
        <charset val="204"/>
      </rPr>
      <t>, коб., сер., чеш.тепл., Ламбадеро, Чехия</t>
    </r>
  </si>
  <si>
    <t>014480</t>
  </si>
  <si>
    <t>Пипарс Т.</t>
  </si>
  <si>
    <t>ГБУ СШ "Битца" Москомспорта, г.Москва</t>
  </si>
  <si>
    <r>
      <t>ПОБЕДИНСКАЯ</t>
    </r>
    <r>
      <rPr>
        <sz val="10"/>
        <rFont val="Times New Roman"/>
        <family val="1"/>
        <charset val="204"/>
      </rPr>
      <t xml:space="preserve"> Софья</t>
    </r>
  </si>
  <si>
    <t>009999</t>
  </si>
  <si>
    <r>
      <t>ОЛИВИЯ-04</t>
    </r>
    <r>
      <rPr>
        <sz val="10"/>
        <rFont val="Times New Roman"/>
        <family val="1"/>
        <charset val="204"/>
      </rPr>
      <t>, коб., гнед., полукр., Озорник, Беларусь</t>
    </r>
  </si>
  <si>
    <t>018328</t>
  </si>
  <si>
    <t>Пугачёва Е.</t>
  </si>
  <si>
    <t>017039</t>
  </si>
  <si>
    <t>Шпак Т..</t>
  </si>
  <si>
    <r>
      <t>МИСТЕР ДОДСОН-14</t>
    </r>
    <r>
      <rPr>
        <sz val="10"/>
        <rFont val="Times New Roman"/>
        <family val="1"/>
        <charset val="204"/>
      </rPr>
      <t>, жер., т.-гнед., вестф., Сан Доминик, МО</t>
    </r>
  </si>
  <si>
    <t>001166</t>
  </si>
  <si>
    <r>
      <t>ПРУДНИКОВА</t>
    </r>
    <r>
      <rPr>
        <sz val="10"/>
        <rFont val="Times New Roman"/>
        <family val="1"/>
        <charset val="204"/>
      </rPr>
      <t xml:space="preserve"> Татьяна</t>
    </r>
  </si>
  <si>
    <t>102503</t>
  </si>
  <si>
    <r>
      <t>ПУГАЧЁВА</t>
    </r>
    <r>
      <rPr>
        <sz val="10"/>
        <rFont val="Times New Roman"/>
        <family val="1"/>
        <charset val="204"/>
      </rPr>
      <t xml:space="preserve"> Александра</t>
    </r>
  </si>
  <si>
    <t>018867</t>
  </si>
  <si>
    <t>Воробьёва М.</t>
  </si>
  <si>
    <r>
      <t>ФИБРИН-13</t>
    </r>
    <r>
      <rPr>
        <sz val="10"/>
        <rFont val="Times New Roman"/>
        <family val="1"/>
        <charset val="204"/>
      </rPr>
      <t>, жер., сер., орл.рыс., Бересклет 12, Московский к/з</t>
    </r>
  </si>
  <si>
    <r>
      <t xml:space="preserve">ПУХОВА </t>
    </r>
    <r>
      <rPr>
        <sz val="10"/>
        <rFont val="Times New Roman"/>
        <family val="1"/>
        <charset val="204"/>
      </rPr>
      <t>Мария</t>
    </r>
  </si>
  <si>
    <t>041299</t>
  </si>
  <si>
    <t>ГБУ СШ Битца Москомспорта, г.Москва</t>
  </si>
  <si>
    <t>057202</t>
  </si>
  <si>
    <r>
      <t>РОМАНОВА</t>
    </r>
    <r>
      <rPr>
        <sz val="10"/>
        <rFont val="Times New Roman"/>
        <family val="1"/>
        <charset val="204"/>
      </rPr>
      <t xml:space="preserve"> Анастасия, 2002</t>
    </r>
  </si>
  <si>
    <r>
      <t>ПЕЛОПОНЕС-06</t>
    </r>
    <r>
      <rPr>
        <sz val="10"/>
        <rFont val="Times New Roman"/>
        <family val="1"/>
        <charset val="204"/>
      </rPr>
      <t>, мер., гнед., ганн., Пикур, ОАО "Акрон"</t>
    </r>
  </si>
  <si>
    <t>007996</t>
  </si>
  <si>
    <r>
      <t xml:space="preserve">СМИРНОВА </t>
    </r>
    <r>
      <rPr>
        <sz val="10"/>
        <rFont val="Times New Roman"/>
        <family val="1"/>
        <charset val="204"/>
      </rPr>
      <t>Алина, 2002</t>
    </r>
  </si>
  <si>
    <r>
      <t>КРУЖЕВНИЦА-09</t>
    </r>
    <r>
      <rPr>
        <sz val="10"/>
        <rFont val="Times New Roman"/>
        <family val="1"/>
        <charset val="204"/>
      </rPr>
      <t>, коб., рыж., полукр., Калибр, Краснодарский край</t>
    </r>
  </si>
  <si>
    <t>020684</t>
  </si>
  <si>
    <r>
      <t>СОКОЛОВА</t>
    </r>
    <r>
      <rPr>
        <sz val="10"/>
        <rFont val="Times New Roman"/>
        <family val="1"/>
        <charset val="204"/>
      </rPr>
      <t xml:space="preserve"> Евдокия, 2006</t>
    </r>
  </si>
  <si>
    <r>
      <t xml:space="preserve">СОТНИКОВА </t>
    </r>
    <r>
      <rPr>
        <sz val="10"/>
        <rFont val="Times New Roman"/>
        <family val="1"/>
        <charset val="204"/>
      </rPr>
      <t>Маргарита</t>
    </r>
  </si>
  <si>
    <t>008884</t>
  </si>
  <si>
    <r>
      <t xml:space="preserve">АСКАД-06, </t>
    </r>
    <r>
      <rPr>
        <sz val="10"/>
        <rFont val="Times New Roman"/>
        <family val="1"/>
        <charset val="204"/>
      </rPr>
      <t>мер., сер., голш., Аскано, Германия</t>
    </r>
  </si>
  <si>
    <t>009541</t>
  </si>
  <si>
    <t>Велиган И.</t>
  </si>
  <si>
    <r>
      <t>СТРУЧЕНОВА</t>
    </r>
    <r>
      <rPr>
        <sz val="10"/>
        <rFont val="Times New Roman"/>
        <family val="1"/>
        <charset val="204"/>
      </rPr>
      <t xml:space="preserve"> Марина</t>
    </r>
  </si>
  <si>
    <t>020677</t>
  </si>
  <si>
    <r>
      <t xml:space="preserve">ТРОФИМОВА </t>
    </r>
    <r>
      <rPr>
        <sz val="10"/>
        <rFont val="Times New Roman"/>
        <family val="1"/>
        <charset val="204"/>
      </rPr>
      <t>Полина</t>
    </r>
  </si>
  <si>
    <t>049498</t>
  </si>
  <si>
    <r>
      <t xml:space="preserve">РАУЛЬС-99, </t>
    </r>
    <r>
      <rPr>
        <sz val="10"/>
        <rFont val="Times New Roman"/>
        <family val="1"/>
        <charset val="204"/>
      </rPr>
      <t>мер., рыж., латв., Руфс, Латвия</t>
    </r>
  </si>
  <si>
    <t>001168</t>
  </si>
  <si>
    <r>
      <t>ТУГБАЕВА</t>
    </r>
    <r>
      <rPr>
        <sz val="10"/>
        <rFont val="Times New Roman"/>
        <family val="1"/>
        <charset val="204"/>
      </rPr>
      <t xml:space="preserve"> Анастасия, 2001</t>
    </r>
  </si>
  <si>
    <r>
      <t>БИГГЛС-06</t>
    </r>
    <r>
      <rPr>
        <sz val="10"/>
        <rFont val="Times New Roman"/>
        <family val="1"/>
        <charset val="204"/>
      </rPr>
      <t>, мер., т.-гнед., голл.тепл., Равель, Нидерланды</t>
    </r>
  </si>
  <si>
    <t>016342</t>
  </si>
  <si>
    <r>
      <rPr>
        <b/>
        <sz val="10"/>
        <rFont val="Times New Roman"/>
        <family val="1"/>
        <charset val="204"/>
      </rPr>
      <t xml:space="preserve">УВАРОВА </t>
    </r>
    <r>
      <rPr>
        <sz val="10"/>
        <rFont val="Times New Roman"/>
        <family val="1"/>
        <charset val="204"/>
      </rPr>
      <t>Мария</t>
    </r>
  </si>
  <si>
    <r>
      <t xml:space="preserve">ФИЛЬ </t>
    </r>
    <r>
      <rPr>
        <sz val="10"/>
        <rFont val="Times New Roman"/>
        <family val="1"/>
        <charset val="204"/>
      </rPr>
      <t>Валентина</t>
    </r>
  </si>
  <si>
    <t>009580</t>
  </si>
  <si>
    <r>
      <rPr>
        <b/>
        <sz val="10"/>
        <rFont val="Times New Roman"/>
        <family val="1"/>
        <charset val="204"/>
      </rPr>
      <t>ЗАПРЕТ-02</t>
    </r>
    <r>
      <rPr>
        <sz val="10"/>
        <rFont val="Times New Roman"/>
        <family val="1"/>
        <charset val="204"/>
      </rPr>
      <t>, мер., вор.,англо-трак., Задор, Краснодарский край</t>
    </r>
  </si>
  <si>
    <t>005656</t>
  </si>
  <si>
    <t>Филь В.</t>
  </si>
  <si>
    <r>
      <t>ФРОЛКИНА</t>
    </r>
    <r>
      <rPr>
        <sz val="10"/>
        <rFont val="Times New Roman"/>
        <family val="1"/>
        <charset val="204"/>
      </rPr>
      <t xml:space="preserve"> Софья, 2005</t>
    </r>
  </si>
  <si>
    <t>038305</t>
  </si>
  <si>
    <r>
      <t>ПРЕСТИЖ-04,</t>
    </r>
    <r>
      <rPr>
        <sz val="10"/>
        <rFont val="Times New Roman"/>
        <family val="1"/>
        <charset val="204"/>
      </rPr>
      <t xml:space="preserve"> мер., т-гнед., трак.-рыс., Ярославская обл.</t>
    </r>
  </si>
  <si>
    <t>000801</t>
  </si>
  <si>
    <r>
      <t xml:space="preserve">АЛГА-08, </t>
    </r>
    <r>
      <rPr>
        <sz val="10"/>
        <rFont val="Times New Roman"/>
        <family val="1"/>
        <charset val="204"/>
      </rPr>
      <t>коб., вор., РВП, Гепард, Старожиловский к/з</t>
    </r>
  </si>
  <si>
    <t>009949</t>
  </si>
  <si>
    <r>
      <t>ХАМИНА</t>
    </r>
    <r>
      <rPr>
        <sz val="10"/>
        <color indexed="8"/>
        <rFont val="Times New Roman"/>
        <family val="1"/>
        <charset val="204"/>
      </rPr>
      <t xml:space="preserve"> Александра, 2002</t>
    </r>
  </si>
  <si>
    <t>054202</t>
  </si>
  <si>
    <r>
      <t>ШАНЕЛЬ-07</t>
    </r>
    <r>
      <rPr>
        <sz val="10"/>
        <rFont val="Times New Roman"/>
        <family val="1"/>
        <charset val="204"/>
      </rPr>
      <t>, коб., гнед., голл.тепл., Канзас Си, Нидерланды</t>
    </r>
  </si>
  <si>
    <t>021200</t>
  </si>
  <si>
    <t>Козичева А.</t>
  </si>
  <si>
    <r>
      <t>ЦЫГАНОВА</t>
    </r>
    <r>
      <rPr>
        <sz val="10"/>
        <rFont val="Times New Roman"/>
        <family val="1"/>
        <charset val="204"/>
      </rPr>
      <t xml:space="preserve"> Анастасия, 2007</t>
    </r>
  </si>
  <si>
    <t>021707</t>
  </si>
  <si>
    <r>
      <t>ЯНТАРЬ-98</t>
    </r>
    <r>
      <rPr>
        <sz val="10"/>
        <rFont val="Times New Roman"/>
        <family val="1"/>
        <charset val="204"/>
      </rPr>
      <t>, жер.,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т.рыж., БП, Знахарь, Россия</t>
    </r>
  </si>
  <si>
    <t>004128</t>
  </si>
  <si>
    <t>Кошелев В.</t>
  </si>
  <si>
    <r>
      <t xml:space="preserve">ЧАБРОВА </t>
    </r>
    <r>
      <rPr>
        <sz val="10"/>
        <rFont val="Times New Roman"/>
        <family val="1"/>
        <charset val="204"/>
      </rPr>
      <t>Мария</t>
    </r>
  </si>
  <si>
    <t>005099</t>
  </si>
  <si>
    <r>
      <t>ДА ВИНЧИ-12</t>
    </r>
    <r>
      <rPr>
        <sz val="10"/>
        <rFont val="Times New Roman"/>
        <family val="1"/>
        <charset val="204"/>
      </rPr>
      <t>, мер., гнед., ганн., Дестано, Германия</t>
    </r>
  </si>
  <si>
    <t>016187</t>
  </si>
  <si>
    <t>Винницкая Ю.</t>
  </si>
  <si>
    <t>068605</t>
  </si>
  <si>
    <r>
      <t>ШМАКОВА</t>
    </r>
    <r>
      <rPr>
        <sz val="10"/>
        <rFont val="Times New Roman"/>
        <family val="1"/>
        <charset val="204"/>
      </rPr>
      <t xml:space="preserve"> Алина, 2005</t>
    </r>
  </si>
  <si>
    <r>
      <t>ЩЕМИЛИНА</t>
    </r>
    <r>
      <rPr>
        <sz val="10"/>
        <rFont val="Times New Roman"/>
        <family val="1"/>
        <charset val="204"/>
      </rPr>
      <t xml:space="preserve"> Виктория</t>
    </r>
  </si>
  <si>
    <r>
      <t xml:space="preserve">БАЛАКИРЕВ </t>
    </r>
    <r>
      <rPr>
        <sz val="10"/>
        <rFont val="Times New Roman"/>
        <family val="1"/>
        <charset val="204"/>
      </rPr>
      <t>Антон</t>
    </r>
  </si>
  <si>
    <t>015884</t>
  </si>
  <si>
    <r>
      <t xml:space="preserve">ФАЙНАЛ ДЖЕМ-11, </t>
    </r>
    <r>
      <rPr>
        <sz val="10"/>
        <rFont val="Times New Roman"/>
        <family val="1"/>
        <charset val="204"/>
      </rPr>
      <t>мер., гнед., вестф., Фюрст Грандиос, Германия</t>
    </r>
  </si>
  <si>
    <t>014957</t>
  </si>
  <si>
    <t>Балакирев А.</t>
  </si>
  <si>
    <t>КСК "Эльф", г.Москва</t>
  </si>
  <si>
    <r>
      <t>ЧОКОЛЭЙТ НУАР-11</t>
    </r>
    <r>
      <rPr>
        <sz val="10"/>
        <rFont val="Times New Roman"/>
        <family val="1"/>
        <charset val="204"/>
      </rPr>
      <t>, мер., вор., ганн., Котендрос Бьюб, Германия</t>
    </r>
  </si>
  <si>
    <r>
      <t>ЗАДИРАЕВА</t>
    </r>
    <r>
      <rPr>
        <sz val="10"/>
        <rFont val="Times New Roman"/>
        <family val="1"/>
        <charset val="204"/>
      </rPr>
      <t xml:space="preserve"> Елизавета, 2002</t>
    </r>
  </si>
  <si>
    <t>044002</t>
  </si>
  <si>
    <r>
      <t>ТОПАЗ-10</t>
    </r>
    <r>
      <rPr>
        <sz val="10"/>
        <rFont val="Times New Roman"/>
        <family val="1"/>
        <charset val="204"/>
      </rPr>
      <t>, мер., гнед., полукр., Тревор, Беларусь</t>
    </r>
  </si>
  <si>
    <t>017045</t>
  </si>
  <si>
    <t>Бритова Н.</t>
  </si>
  <si>
    <t>Ч/В, Тульская обл.</t>
  </si>
  <si>
    <r>
      <t xml:space="preserve">ЗОЛОТУХИНА </t>
    </r>
    <r>
      <rPr>
        <sz val="10"/>
        <rFont val="Times New Roman"/>
        <family val="1"/>
        <charset val="204"/>
      </rPr>
      <t>Алёна</t>
    </r>
  </si>
  <si>
    <t>028100</t>
  </si>
  <si>
    <r>
      <t>БАРОНИН-04,</t>
    </r>
    <r>
      <rPr>
        <sz val="10"/>
        <rFont val="Times New Roman"/>
        <family val="1"/>
        <charset val="204"/>
      </rPr>
      <t xml:space="preserve"> мер., рыж., великоп., Каретино К, Польша</t>
    </r>
  </si>
  <si>
    <t>013267</t>
  </si>
  <si>
    <t>Золотухин А.</t>
  </si>
  <si>
    <r>
      <t xml:space="preserve">КУПРИНЕЦ </t>
    </r>
    <r>
      <rPr>
        <sz val="10"/>
        <rFont val="Times New Roman"/>
        <family val="1"/>
        <charset val="204"/>
      </rPr>
      <t>Надежда</t>
    </r>
  </si>
  <si>
    <t>006964</t>
  </si>
  <si>
    <r>
      <t xml:space="preserve">ПРИТТИ ГЁРЛ-05, </t>
    </r>
    <r>
      <rPr>
        <sz val="10"/>
        <rFont val="Times New Roman"/>
        <family val="1"/>
        <charset val="204"/>
      </rPr>
      <t>коб., сер., трак., Гданьск, Смоденская обл.</t>
    </r>
  </si>
  <si>
    <t>014977</t>
  </si>
  <si>
    <t>Купринец Н.</t>
  </si>
  <si>
    <t>КСК "Белая дача", МО</t>
  </si>
  <si>
    <r>
      <rPr>
        <b/>
        <sz val="10"/>
        <rFont val="Times New Roman"/>
        <family val="1"/>
        <charset val="204"/>
      </rPr>
      <t>РАКИТКИНА</t>
    </r>
    <r>
      <rPr>
        <sz val="10"/>
        <rFont val="Times New Roman"/>
        <family val="1"/>
        <charset val="204"/>
      </rPr>
      <t xml:space="preserve"> Екатерина</t>
    </r>
  </si>
  <si>
    <t>015690</t>
  </si>
  <si>
    <r>
      <t>ЯБЛОНСКИХ</t>
    </r>
    <r>
      <rPr>
        <sz val="10"/>
        <rFont val="Times New Roman"/>
        <family val="1"/>
        <charset val="204"/>
      </rPr>
      <t xml:space="preserve"> Елена, 2004</t>
    </r>
  </si>
  <si>
    <r>
      <t>ПРАЙД ФОН БЕНТЛИ-11</t>
    </r>
    <r>
      <rPr>
        <sz val="10"/>
        <rFont val="Times New Roman"/>
        <family val="1"/>
        <charset val="204"/>
      </rPr>
      <t>, мер., т.-рыж., ольд., Бентли, Германия</t>
    </r>
  </si>
  <si>
    <t>018336</t>
  </si>
  <si>
    <t>Яблонских О.</t>
  </si>
  <si>
    <t>051004</t>
  </si>
  <si>
    <r>
      <rPr>
        <b/>
        <sz val="10"/>
        <rFont val="Times New Roman"/>
        <family val="1"/>
        <charset val="204"/>
      </rPr>
      <t>ЖУКОВА</t>
    </r>
    <r>
      <rPr>
        <sz val="10"/>
        <rFont val="Times New Roman"/>
        <family val="1"/>
        <charset val="204"/>
      </rPr>
      <t xml:space="preserve"> Мария</t>
    </r>
  </si>
  <si>
    <t>047199</t>
  </si>
  <si>
    <r>
      <t>ВАЛЛАРИС-06</t>
    </r>
    <r>
      <rPr>
        <sz val="10"/>
        <rFont val="Times New Roman"/>
        <family val="1"/>
        <charset val="204"/>
      </rPr>
      <t>, мер., гнед., голш., Ландесадель, МО</t>
    </r>
  </si>
  <si>
    <t>000955</t>
  </si>
  <si>
    <t>Шабанова В.</t>
  </si>
  <si>
    <r>
      <t xml:space="preserve">УЛЬЕВА </t>
    </r>
    <r>
      <rPr>
        <sz val="10"/>
        <rFont val="Times New Roman"/>
        <family val="1"/>
        <charset val="204"/>
      </rPr>
      <t>Владислава, 2004</t>
    </r>
  </si>
  <si>
    <t>020504</t>
  </si>
  <si>
    <t>СШОР по ЛВС, МО</t>
  </si>
  <si>
    <t>011639</t>
  </si>
  <si>
    <t>Ульев О.</t>
  </si>
  <si>
    <r>
      <t>ВАНДЕРЛАЙТ 2-11</t>
    </r>
    <r>
      <rPr>
        <sz val="10"/>
        <rFont val="Times New Roman"/>
        <family val="1"/>
        <charset val="204"/>
      </rPr>
      <t>, жер., рыж., ганн., Уорлд Даймонд, ПКХ "Элитар"</t>
    </r>
  </si>
  <si>
    <r>
      <t>ВЫБОРГ-05</t>
    </r>
    <r>
      <rPr>
        <sz val="10"/>
        <color theme="1"/>
        <rFont val="Times New Roman"/>
        <family val="1"/>
        <charset val="204"/>
      </rPr>
      <t>, жер., т.-гнед., дон., Дар, к/з им.Будённого</t>
    </r>
  </si>
  <si>
    <r>
      <t>Цветаева С.Н.</t>
    </r>
    <r>
      <rPr>
        <sz val="11"/>
        <rFont val="Times New Roman"/>
        <family val="1"/>
        <charset val="204"/>
      </rPr>
      <t xml:space="preserve"> (ВК, Московская обл.).</t>
    </r>
  </si>
  <si>
    <r>
      <t xml:space="preserve"> Судьи: Н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С - Барышева Г.Б. </t>
    </r>
    <r>
      <rPr>
        <sz val="11"/>
        <rFont val="Times New Roman"/>
        <family val="1"/>
        <charset val="204"/>
      </rPr>
      <t xml:space="preserve">(ВК, Тамбовская обл.), </t>
    </r>
    <r>
      <rPr>
        <b/>
        <sz val="11"/>
        <rFont val="Times New Roman"/>
        <family val="1"/>
        <charset val="204"/>
      </rPr>
      <t>В - Ушакова О.А.</t>
    </r>
    <r>
      <rPr>
        <sz val="11"/>
        <rFont val="Times New Roman"/>
        <family val="1"/>
        <charset val="204"/>
      </rPr>
      <t xml:space="preserve"> (1К, Московская обл.).</t>
    </r>
  </si>
  <si>
    <t>28 июля 2019 г.</t>
  </si>
  <si>
    <t>БМКК "Прадар", г.Москва</t>
  </si>
  <si>
    <t>ПЕРЕЕЗДКА БОЛЬШОГО ПРИЗА</t>
  </si>
  <si>
    <r>
      <t xml:space="preserve">АЛЕКСАНОВА </t>
    </r>
    <r>
      <rPr>
        <sz val="10"/>
        <rFont val="Times New Roman"/>
        <family val="1"/>
        <charset val="204"/>
      </rPr>
      <t>Ярослава</t>
    </r>
  </si>
  <si>
    <r>
      <t>ЭВЕРА-10</t>
    </r>
    <r>
      <rPr>
        <sz val="10"/>
        <rFont val="Times New Roman"/>
        <family val="1"/>
        <charset val="204"/>
      </rPr>
      <t>, коб., вор., ганн., Эмират 37, ОАО Акрон</t>
    </r>
  </si>
  <si>
    <t>036597</t>
  </si>
  <si>
    <r>
      <t>ВИНДЗОР-09</t>
    </r>
    <r>
      <rPr>
        <sz val="10"/>
        <rFont val="Times New Roman"/>
        <family val="1"/>
        <charset val="204"/>
      </rPr>
      <t>, мер., гнед., ганн., Вивитон, ОАО Акрон</t>
    </r>
  </si>
  <si>
    <t>КСК "Рифей", Челябинская обл.</t>
  </si>
  <si>
    <r>
      <t xml:space="preserve"> Судьи: Н - Ушакова О.А. </t>
    </r>
    <r>
      <rPr>
        <sz val="11"/>
        <rFont val="Times New Roman"/>
        <family val="1"/>
        <charset val="204"/>
      </rPr>
      <t xml:space="preserve">(1К, Московская обл.),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Барышева Г.Б.</t>
    </r>
    <r>
      <rPr>
        <sz val="11"/>
        <rFont val="Times New Roman"/>
        <family val="1"/>
        <charset val="204"/>
      </rPr>
      <t xml:space="preserve"> (ВК, Тамбовская обл.).</t>
    </r>
  </si>
  <si>
    <t>Зачёты: для спортсменов-любителей, общий.</t>
  </si>
  <si>
    <r>
      <t>АНТИПИНА</t>
    </r>
    <r>
      <rPr>
        <sz val="10"/>
        <rFont val="Times New Roman"/>
        <family val="1"/>
        <charset val="204"/>
      </rPr>
      <t xml:space="preserve"> Полина</t>
    </r>
  </si>
  <si>
    <t xml:space="preserve">Зачёты: для детей, спортсменов-любителей, всадников на лошадях 4-5 лет, общий. </t>
  </si>
  <si>
    <r>
      <t xml:space="preserve"> Судьи: Н - Барышева Г.Б. </t>
    </r>
    <r>
      <rPr>
        <sz val="11"/>
        <rFont val="Times New Roman"/>
        <family val="1"/>
        <charset val="204"/>
      </rPr>
      <t xml:space="preserve">(ВК, Тамбовская обл.), </t>
    </r>
    <r>
      <rPr>
        <b/>
        <sz val="11"/>
        <rFont val="Times New Roman"/>
        <family val="1"/>
        <charset val="204"/>
      </rPr>
      <t xml:space="preserve">С - Ушакова О.А. </t>
    </r>
    <r>
      <rPr>
        <sz val="11"/>
        <rFont val="Times New Roman"/>
        <family val="1"/>
        <charset val="204"/>
      </rPr>
      <t xml:space="preserve">(1К, Московская обл.), </t>
    </r>
    <r>
      <rPr>
        <b/>
        <sz val="11"/>
        <rFont val="Times New Roman"/>
        <family val="1"/>
        <charset val="204"/>
      </rPr>
      <t>В - Цветаева С.Н.</t>
    </r>
    <r>
      <rPr>
        <sz val="11"/>
        <rFont val="Times New Roman"/>
        <family val="1"/>
        <charset val="204"/>
      </rPr>
      <t xml:space="preserve"> (ВК, Московскаяя обл.).</t>
    </r>
  </si>
  <si>
    <t>Зачёт для всадников а лошадях 4-5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</si>
</sst>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7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5" fillId="0" borderId="0"/>
    <xf numFmtId="0" fontId="18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5" fillId="0" borderId="0"/>
    <xf numFmtId="0" fontId="26" fillId="0" borderId="0"/>
  </cellStyleXfs>
  <cellXfs count="252">
    <xf numFmtId="0" fontId="0" fillId="0" borderId="0" xfId="0"/>
    <xf numFmtId="0" fontId="1" fillId="0" borderId="0" xfId="9"/>
    <xf numFmtId="0" fontId="4" fillId="0" borderId="0" xfId="9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/>
    <xf numFmtId="0" fontId="10" fillId="0" borderId="0" xfId="9" applyFont="1" applyAlignment="1"/>
    <xf numFmtId="0" fontId="10" fillId="0" borderId="0" xfId="9" applyFont="1" applyAlignment="1">
      <alignment wrapText="1"/>
    </xf>
    <xf numFmtId="0" fontId="10" fillId="0" borderId="0" xfId="9" applyFont="1" applyBorder="1" applyAlignment="1">
      <alignment horizontal="left"/>
    </xf>
    <xf numFmtId="0" fontId="9" fillId="0" borderId="0" xfId="9" applyFont="1" applyAlignment="1">
      <alignment horizontal="left"/>
    </xf>
    <xf numFmtId="0" fontId="9" fillId="0" borderId="0" xfId="0" applyFont="1" applyAlignment="1"/>
    <xf numFmtId="0" fontId="4" fillId="0" borderId="0" xfId="0" applyFont="1" applyAlignment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Fill="1" applyBorder="1" applyAlignment="1">
      <alignment horizontal="left"/>
    </xf>
    <xf numFmtId="0" fontId="0" fillId="0" borderId="0" xfId="0" applyAlignment="1"/>
    <xf numFmtId="0" fontId="9" fillId="0" borderId="0" xfId="9" applyFont="1" applyAlignment="1"/>
    <xf numFmtId="0" fontId="4" fillId="0" borderId="0" xfId="9" applyFont="1" applyAlignment="1"/>
    <xf numFmtId="0" fontId="9" fillId="0" borderId="1" xfId="9" applyFont="1" applyBorder="1" applyAlignment="1">
      <alignment horizontal="center" vertical="center" textRotation="90"/>
    </xf>
    <xf numFmtId="0" fontId="9" fillId="0" borderId="1" xfId="9" applyFont="1" applyBorder="1" applyAlignment="1">
      <alignment horizontal="center" vertical="center"/>
    </xf>
    <xf numFmtId="0" fontId="5" fillId="0" borderId="0" xfId="9" applyFont="1" applyBorder="1" applyAlignment="1">
      <alignment horizontal="center" vertical="center"/>
    </xf>
    <xf numFmtId="0" fontId="5" fillId="0" borderId="0" xfId="9" applyNumberFormat="1" applyFont="1" applyBorder="1" applyAlignment="1">
      <alignment horizontal="center" vertical="center"/>
    </xf>
    <xf numFmtId="165" fontId="5" fillId="0" borderId="0" xfId="9" applyNumberFormat="1" applyFont="1" applyBorder="1" applyAlignment="1">
      <alignment horizontal="center" vertical="center"/>
    </xf>
    <xf numFmtId="165" fontId="6" fillId="0" borderId="0" xfId="9" applyNumberFormat="1" applyFont="1" applyBorder="1" applyAlignment="1">
      <alignment horizontal="center" vertical="center"/>
    </xf>
    <xf numFmtId="0" fontId="2" fillId="0" borderId="0" xfId="9" applyFont="1"/>
    <xf numFmtId="0" fontId="6" fillId="0" borderId="0" xfId="3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31" applyFont="1" applyFill="1" applyBorder="1" applyAlignment="1" applyProtection="1">
      <alignment horizontal="center" vertical="center" wrapText="1"/>
      <protection locked="0"/>
    </xf>
    <xf numFmtId="0" fontId="1" fillId="0" borderId="0" xfId="9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26" applyFont="1" applyFill="1" applyBorder="1" applyAlignment="1">
      <alignment horizontal="left" vertical="center" wrapText="1"/>
    </xf>
    <xf numFmtId="49" fontId="11" fillId="0" borderId="1" xfId="38" applyNumberFormat="1" applyFont="1" applyFill="1" applyBorder="1" applyAlignment="1">
      <alignment horizontal="center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41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center" vertical="center" wrapText="1"/>
    </xf>
    <xf numFmtId="0" fontId="6" fillId="0" borderId="1" xfId="7" applyFont="1" applyFill="1" applyBorder="1" applyAlignment="1" applyProtection="1">
      <alignment horizontal="left" vertical="center" wrapText="1"/>
      <protection locked="0"/>
    </xf>
    <xf numFmtId="0" fontId="5" fillId="0" borderId="1" xfId="7" applyFont="1" applyFill="1" applyBorder="1" applyAlignment="1" applyProtection="1">
      <alignment horizontal="center" vertical="center" wrapText="1"/>
      <protection locked="0"/>
    </xf>
    <xf numFmtId="0" fontId="6" fillId="0" borderId="1" xfId="7" applyFont="1" applyFill="1" applyBorder="1" applyAlignment="1">
      <alignment horizontal="left" vertical="center" wrapText="1"/>
    </xf>
    <xf numFmtId="49" fontId="11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 applyProtection="1">
      <alignment horizontal="left" vertical="center" wrapText="1"/>
      <protection locked="0"/>
    </xf>
    <xf numFmtId="0" fontId="6" fillId="0" borderId="1" xfId="30" applyFont="1" applyFill="1" applyBorder="1" applyAlignment="1">
      <alignment horizontal="left" vertical="center" wrapText="1"/>
    </xf>
    <xf numFmtId="0" fontId="5" fillId="0" borderId="0" xfId="29" applyFont="1" applyFill="1" applyBorder="1" applyAlignment="1">
      <alignment horizontal="center" vertical="center" wrapText="1"/>
    </xf>
    <xf numFmtId="0" fontId="6" fillId="0" borderId="0" xfId="25" applyFont="1" applyFill="1" applyBorder="1" applyAlignment="1">
      <alignment horizontal="left" vertical="center" wrapText="1"/>
    </xf>
    <xf numFmtId="49" fontId="5" fillId="0" borderId="0" xfId="25" applyNumberFormat="1" applyFont="1" applyFill="1" applyBorder="1" applyAlignment="1">
      <alignment horizontal="center" vertical="center" wrapText="1"/>
    </xf>
    <xf numFmtId="0" fontId="6" fillId="0" borderId="0" xfId="39" applyFont="1" applyFill="1" applyBorder="1" applyAlignment="1">
      <alignment vertical="center" wrapText="1"/>
    </xf>
    <xf numFmtId="49" fontId="11" fillId="0" borderId="0" xfId="39" applyNumberFormat="1" applyFont="1" applyFill="1" applyBorder="1" applyAlignment="1">
      <alignment horizontal="center" vertical="center" wrapText="1"/>
    </xf>
    <xf numFmtId="0" fontId="11" fillId="0" borderId="0" xfId="39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 wrapText="1"/>
    </xf>
    <xf numFmtId="164" fontId="5" fillId="0" borderId="0" xfId="9" applyNumberFormat="1" applyFont="1" applyBorder="1" applyAlignment="1">
      <alignment horizontal="center" vertical="center"/>
    </xf>
    <xf numFmtId="0" fontId="6" fillId="0" borderId="1" xfId="28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 vertical="center"/>
    </xf>
    <xf numFmtId="0" fontId="10" fillId="0" borderId="0" xfId="9" applyFont="1" applyFill="1" applyAlignment="1">
      <alignment wrapText="1"/>
    </xf>
    <xf numFmtId="0" fontId="10" fillId="0" borderId="0" xfId="9" applyFont="1" applyFill="1" applyBorder="1" applyAlignment="1">
      <alignment horizontal="left"/>
    </xf>
    <xf numFmtId="0" fontId="9" fillId="0" borderId="0" xfId="9" applyFont="1" applyFill="1" applyAlignment="1">
      <alignment horizontal="left"/>
    </xf>
    <xf numFmtId="0" fontId="6" fillId="0" borderId="1" xfId="40" applyFont="1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1" xfId="35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/>
    <xf numFmtId="0" fontId="9" fillId="0" borderId="4" xfId="9" applyFont="1" applyBorder="1" applyAlignment="1">
      <alignment horizontal="center" vertical="center" textRotation="90"/>
    </xf>
    <xf numFmtId="0" fontId="9" fillId="0" borderId="0" xfId="0" applyFont="1" applyFill="1" applyAlignment="1">
      <alignment vertical="top"/>
    </xf>
    <xf numFmtId="0" fontId="5" fillId="0" borderId="3" xfId="0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left" vertical="center" wrapText="1"/>
    </xf>
    <xf numFmtId="0" fontId="5" fillId="0" borderId="1" xfId="33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65" fontId="5" fillId="0" borderId="3" xfId="9" applyNumberFormat="1" applyFont="1" applyFill="1" applyBorder="1" applyAlignment="1">
      <alignment horizontal="center" vertical="center"/>
    </xf>
    <xf numFmtId="165" fontId="6" fillId="0" borderId="3" xfId="9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 applyProtection="1">
      <alignment vertical="center" wrapText="1"/>
      <protection locked="0"/>
    </xf>
    <xf numFmtId="0" fontId="6" fillId="0" borderId="1" xfId="36" applyFont="1" applyFill="1" applyBorder="1" applyAlignment="1">
      <alignment horizontal="left" vertical="center" wrapText="1"/>
    </xf>
    <xf numFmtId="0" fontId="6" fillId="0" borderId="1" xfId="27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center" vertical="center"/>
    </xf>
    <xf numFmtId="0" fontId="6" fillId="0" borderId="1" xfId="37" applyFont="1" applyFill="1" applyBorder="1" applyAlignment="1" applyProtection="1">
      <alignment horizontal="left" vertical="center" wrapText="1"/>
      <protection locked="0"/>
    </xf>
    <xf numFmtId="0" fontId="5" fillId="0" borderId="5" xfId="13" applyFont="1" applyFill="1" applyBorder="1" applyAlignment="1">
      <alignment horizontal="center" vertical="center"/>
    </xf>
    <xf numFmtId="0" fontId="9" fillId="0" borderId="0" xfId="9" applyFont="1" applyFill="1" applyAlignment="1"/>
    <xf numFmtId="0" fontId="1" fillId="0" borderId="0" xfId="9" applyFill="1"/>
    <xf numFmtId="0" fontId="1" fillId="0" borderId="0" xfId="9" applyFill="1" applyAlignment="1">
      <alignment wrapText="1"/>
    </xf>
    <xf numFmtId="164" fontId="5" fillId="0" borderId="1" xfId="9" applyNumberFormat="1" applyFont="1" applyFill="1" applyBorder="1" applyAlignment="1">
      <alignment horizontal="center" vertical="center"/>
    </xf>
    <xf numFmtId="165" fontId="5" fillId="0" borderId="1" xfId="9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/>
    </xf>
    <xf numFmtId="165" fontId="6" fillId="0" borderId="1" xfId="9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0" fillId="0" borderId="0" xfId="0" applyFill="1"/>
    <xf numFmtId="164" fontId="5" fillId="0" borderId="3" xfId="9" applyNumberFormat="1" applyFont="1" applyFill="1" applyBorder="1" applyAlignment="1">
      <alignment horizontal="center" vertical="center"/>
    </xf>
    <xf numFmtId="0" fontId="5" fillId="0" borderId="3" xfId="9" applyNumberFormat="1" applyFont="1" applyFill="1" applyBorder="1" applyAlignment="1">
      <alignment horizontal="center" vertical="center"/>
    </xf>
    <xf numFmtId="0" fontId="5" fillId="0" borderId="3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9" fontId="11" fillId="0" borderId="0" xfId="35" applyNumberFormat="1" applyFont="1" applyFill="1" applyBorder="1" applyAlignment="1">
      <alignment horizontal="center" vertical="center" wrapText="1"/>
    </xf>
    <xf numFmtId="0" fontId="5" fillId="0" borderId="0" xfId="9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10" applyFont="1" applyFill="1" applyBorder="1" applyAlignment="1">
      <alignment horizontal="center" vertical="center"/>
    </xf>
    <xf numFmtId="0" fontId="5" fillId="0" borderId="0" xfId="40" applyFont="1" applyFill="1" applyBorder="1" applyAlignment="1">
      <alignment horizontal="center" vertical="center" wrapText="1"/>
    </xf>
    <xf numFmtId="164" fontId="5" fillId="0" borderId="0" xfId="9" applyNumberFormat="1" applyFont="1" applyFill="1" applyBorder="1" applyAlignment="1">
      <alignment horizontal="center" vertical="center"/>
    </xf>
    <xf numFmtId="165" fontId="5" fillId="0" borderId="0" xfId="9" applyNumberFormat="1" applyFont="1" applyFill="1" applyBorder="1" applyAlignment="1">
      <alignment horizontal="center" vertical="center"/>
    </xf>
    <xf numFmtId="0" fontId="5" fillId="0" borderId="0" xfId="9" applyNumberFormat="1" applyFont="1" applyFill="1" applyBorder="1" applyAlignment="1">
      <alignment horizontal="center" vertical="center"/>
    </xf>
    <xf numFmtId="165" fontId="6" fillId="0" borderId="0" xfId="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23" fillId="0" borderId="1" xfId="10" applyNumberFormat="1" applyFont="1" applyFill="1" applyBorder="1" applyAlignment="1">
      <alignment horizontal="center" vertical="center"/>
    </xf>
    <xf numFmtId="0" fontId="6" fillId="0" borderId="1" xfId="32" applyFont="1" applyFill="1" applyBorder="1" applyAlignment="1" applyProtection="1">
      <alignment horizontal="left" vertical="center" wrapText="1"/>
      <protection locked="0"/>
    </xf>
    <xf numFmtId="49" fontId="24" fillId="0" borderId="1" xfId="10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 applyProtection="1">
      <alignment horizontal="left" vertical="center" wrapText="1"/>
      <protection locked="0"/>
    </xf>
    <xf numFmtId="0" fontId="6" fillId="0" borderId="1" xfId="10" applyFont="1" applyFill="1" applyBorder="1" applyAlignment="1">
      <alignment horizontal="left" vertical="center" wrapText="1"/>
    </xf>
    <xf numFmtId="0" fontId="9" fillId="0" borderId="3" xfId="0" applyFont="1" applyBorder="1"/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6" fillId="0" borderId="1" xfId="38" applyFont="1" applyFill="1" applyBorder="1" applyAlignment="1">
      <alignment horizontal="left" vertical="center" wrapText="1"/>
    </xf>
    <xf numFmtId="0" fontId="6" fillId="0" borderId="1" xfId="39" applyFont="1" applyFill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49" fontId="6" fillId="0" borderId="1" xfId="19" applyNumberFormat="1" applyFont="1" applyFill="1" applyBorder="1" applyAlignment="1">
      <alignment horizontal="left" vertical="center" wrapText="1"/>
    </xf>
    <xf numFmtId="0" fontId="25" fillId="0" borderId="1" xfId="5" applyFont="1" applyFill="1" applyBorder="1" applyAlignment="1" applyProtection="1">
      <alignment horizontal="left" vertical="center" wrapText="1"/>
      <protection locked="0"/>
    </xf>
    <xf numFmtId="49" fontId="24" fillId="0" borderId="1" xfId="0" applyNumberFormat="1" applyFont="1" applyFill="1" applyBorder="1" applyAlignment="1">
      <alignment horizontal="center" vertical="center"/>
    </xf>
    <xf numFmtId="0" fontId="6" fillId="0" borderId="1" xfId="40" applyFont="1" applyFill="1" applyBorder="1" applyAlignment="1" applyProtection="1">
      <alignment horizontal="left" vertical="center" wrapText="1"/>
      <protection hidden="1"/>
    </xf>
    <xf numFmtId="0" fontId="24" fillId="0" borderId="2" xfId="0" applyFont="1" applyFill="1" applyBorder="1" applyAlignment="1">
      <alignment horizontal="center" vertical="center"/>
    </xf>
    <xf numFmtId="0" fontId="6" fillId="0" borderId="1" xfId="33" applyFont="1" applyFill="1" applyBorder="1" applyAlignment="1" applyProtection="1">
      <alignment horizontal="left" vertical="center" wrapText="1"/>
      <protection locked="0"/>
    </xf>
    <xf numFmtId="0" fontId="5" fillId="0" borderId="1" xfId="4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center" vertical="center"/>
    </xf>
    <xf numFmtId="0" fontId="6" fillId="0" borderId="1" xfId="42" applyFont="1" applyFill="1" applyBorder="1" applyAlignment="1" applyProtection="1">
      <alignment vertical="center" wrapText="1"/>
      <protection locked="0"/>
    </xf>
    <xf numFmtId="0" fontId="6" fillId="0" borderId="1" xfId="44" applyFont="1" applyFill="1" applyBorder="1" applyAlignment="1">
      <alignment horizontal="left" vertical="center" wrapText="1"/>
    </xf>
    <xf numFmtId="0" fontId="9" fillId="0" borderId="1" xfId="0" applyFont="1" applyBorder="1"/>
    <xf numFmtId="0" fontId="20" fillId="0" borderId="1" xfId="43" applyFont="1" applyFill="1" applyBorder="1" applyAlignment="1">
      <alignment horizontal="left" vertical="center" wrapText="1"/>
    </xf>
    <xf numFmtId="49" fontId="24" fillId="0" borderId="1" xfId="38" applyNumberFormat="1" applyFont="1" applyFill="1" applyBorder="1" applyAlignment="1">
      <alignment horizontal="center" vertical="center" wrapText="1"/>
    </xf>
    <xf numFmtId="0" fontId="6" fillId="0" borderId="1" xfId="34" applyFont="1" applyFill="1" applyBorder="1" applyAlignment="1" applyProtection="1">
      <alignment vertical="center" wrapText="1"/>
      <protection locked="0"/>
    </xf>
    <xf numFmtId="0" fontId="20" fillId="0" borderId="1" xfId="26" applyFont="1" applyFill="1" applyBorder="1" applyAlignment="1">
      <alignment horizontal="left" vertical="center" wrapText="1"/>
    </xf>
    <xf numFmtId="0" fontId="6" fillId="0" borderId="3" xfId="32" applyFont="1" applyFill="1" applyBorder="1" applyAlignment="1" applyProtection="1">
      <alignment vertical="center" wrapText="1"/>
      <protection locked="0"/>
    </xf>
    <xf numFmtId="0" fontId="23" fillId="0" borderId="3" xfId="0" applyFont="1" applyFill="1" applyBorder="1" applyAlignment="1">
      <alignment horizontal="center" vertical="center" wrapText="1"/>
    </xf>
    <xf numFmtId="0" fontId="6" fillId="0" borderId="2" xfId="41" applyFont="1" applyFill="1" applyBorder="1" applyAlignment="1">
      <alignment horizontal="left" vertical="center" wrapText="1"/>
    </xf>
    <xf numFmtId="49" fontId="25" fillId="0" borderId="1" xfId="19" applyNumberFormat="1" applyFont="1" applyFill="1" applyBorder="1" applyAlignment="1">
      <alignment horizontal="left"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0" fontId="20" fillId="0" borderId="2" xfId="43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5" fillId="0" borderId="22" xfId="13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64" fontId="5" fillId="0" borderId="8" xfId="9" applyNumberFormat="1" applyFont="1" applyFill="1" applyBorder="1" applyAlignment="1">
      <alignment horizontal="center" vertical="center"/>
    </xf>
    <xf numFmtId="165" fontId="5" fillId="0" borderId="8" xfId="9" applyNumberFormat="1" applyFont="1" applyFill="1" applyBorder="1" applyAlignment="1">
      <alignment horizontal="center" vertical="center"/>
    </xf>
    <xf numFmtId="0" fontId="5" fillId="0" borderId="20" xfId="9" applyNumberFormat="1" applyFont="1" applyFill="1" applyBorder="1" applyAlignment="1">
      <alignment horizontal="center" vertical="center"/>
    </xf>
    <xf numFmtId="0" fontId="5" fillId="0" borderId="8" xfId="9" applyFont="1" applyFill="1" applyBorder="1" applyAlignment="1">
      <alignment horizontal="center" vertical="center"/>
    </xf>
    <xf numFmtId="165" fontId="6" fillId="0" borderId="8" xfId="9" applyNumberFormat="1" applyFont="1" applyFill="1" applyBorder="1" applyAlignment="1">
      <alignment horizontal="center" vertical="center"/>
    </xf>
    <xf numFmtId="0" fontId="6" fillId="0" borderId="8" xfId="9" applyFont="1" applyFill="1" applyBorder="1" applyAlignment="1">
      <alignment horizontal="center" vertical="center"/>
    </xf>
    <xf numFmtId="0" fontId="6" fillId="0" borderId="3" xfId="40" applyFont="1" applyFill="1" applyBorder="1" applyAlignment="1">
      <alignment horizontal="left" vertical="center" wrapText="1"/>
    </xf>
    <xf numFmtId="0" fontId="6" fillId="0" borderId="8" xfId="39" applyFont="1" applyFill="1" applyBorder="1" applyAlignment="1">
      <alignment horizontal="left" vertical="center" wrapText="1"/>
    </xf>
    <xf numFmtId="0" fontId="6" fillId="0" borderId="20" xfId="7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4" fontId="5" fillId="0" borderId="20" xfId="9" applyNumberFormat="1" applyFont="1" applyFill="1" applyBorder="1" applyAlignment="1">
      <alignment horizontal="center" vertical="center"/>
    </xf>
    <xf numFmtId="165" fontId="5" fillId="0" borderId="20" xfId="9" applyNumberFormat="1" applyFont="1" applyFill="1" applyBorder="1" applyAlignment="1">
      <alignment horizontal="center" vertical="center"/>
    </xf>
    <xf numFmtId="0" fontId="5" fillId="0" borderId="20" xfId="9" applyFont="1" applyFill="1" applyBorder="1" applyAlignment="1">
      <alignment horizontal="center" vertical="center"/>
    </xf>
    <xf numFmtId="165" fontId="6" fillId="0" borderId="20" xfId="9" applyNumberFormat="1" applyFont="1" applyFill="1" applyBorder="1" applyAlignment="1">
      <alignment horizontal="center" vertical="center"/>
    </xf>
    <xf numFmtId="0" fontId="6" fillId="0" borderId="20" xfId="9" applyFont="1" applyFill="1" applyBorder="1" applyAlignment="1">
      <alignment horizontal="center" vertical="center"/>
    </xf>
    <xf numFmtId="0" fontId="6" fillId="0" borderId="3" xfId="26" applyFont="1" applyFill="1" applyBorder="1" applyAlignment="1">
      <alignment horizontal="left" vertical="center" wrapText="1"/>
    </xf>
    <xf numFmtId="49" fontId="24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6" fillId="0" borderId="8" xfId="34" applyFont="1" applyFill="1" applyBorder="1" applyAlignment="1" applyProtection="1">
      <alignment vertical="center" wrapText="1"/>
      <protection locked="0"/>
    </xf>
    <xf numFmtId="0" fontId="6" fillId="0" borderId="8" xfId="10" applyFont="1" applyFill="1" applyBorder="1" applyAlignment="1">
      <alignment horizontal="left" vertical="center" wrapText="1"/>
    </xf>
    <xf numFmtId="0" fontId="20" fillId="0" borderId="3" xfId="26" applyFont="1" applyFill="1" applyBorder="1" applyAlignment="1">
      <alignment horizontal="left" vertical="center" wrapText="1"/>
    </xf>
    <xf numFmtId="0" fontId="6" fillId="0" borderId="8" xfId="40" applyFont="1" applyFill="1" applyBorder="1" applyAlignment="1" applyProtection="1">
      <alignment horizontal="left" vertical="center" wrapText="1"/>
      <protection hidden="1"/>
    </xf>
    <xf numFmtId="49" fontId="24" fillId="0" borderId="20" xfId="0" applyNumberFormat="1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49" fontId="11" fillId="0" borderId="3" xfId="40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center" vertical="center"/>
    </xf>
    <xf numFmtId="0" fontId="6" fillId="0" borderId="3" xfId="39" applyFont="1" applyFill="1" applyBorder="1" applyAlignment="1">
      <alignment vertical="center" wrapText="1"/>
    </xf>
    <xf numFmtId="49" fontId="11" fillId="0" borderId="3" xfId="39" applyNumberFormat="1" applyFont="1" applyFill="1" applyBorder="1" applyAlignment="1">
      <alignment horizontal="center" vertical="center" wrapText="1"/>
    </xf>
    <xf numFmtId="0" fontId="11" fillId="0" borderId="3" xfId="39" applyFont="1" applyFill="1" applyBorder="1" applyAlignment="1">
      <alignment horizontal="center" vertical="center"/>
    </xf>
    <xf numFmtId="0" fontId="5" fillId="0" borderId="3" xfId="26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9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3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9" applyFont="1" applyBorder="1" applyAlignment="1">
      <alignment horizontal="center" vertical="center" textRotation="90" wrapText="1"/>
    </xf>
    <xf numFmtId="0" fontId="10" fillId="0" borderId="5" xfId="9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0" fillId="0" borderId="10" xfId="9" applyFont="1" applyBorder="1" applyAlignment="1">
      <alignment horizontal="center" vertical="center" textRotation="90" wrapText="1"/>
    </xf>
    <xf numFmtId="0" fontId="10" fillId="0" borderId="11" xfId="9" applyFont="1" applyBorder="1" applyAlignment="1">
      <alignment horizontal="center" vertical="center" textRotation="90" wrapText="1"/>
    </xf>
    <xf numFmtId="0" fontId="9" fillId="0" borderId="3" xfId="0" applyFont="1" applyBorder="1" applyAlignment="1"/>
    <xf numFmtId="0" fontId="10" fillId="0" borderId="1" xfId="3" applyFont="1" applyBorder="1" applyAlignment="1">
      <alignment horizontal="center" vertical="center" textRotation="90" wrapText="1"/>
    </xf>
    <xf numFmtId="0" fontId="10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textRotation="90" wrapText="1"/>
    </xf>
    <xf numFmtId="0" fontId="10" fillId="0" borderId="15" xfId="9" applyFont="1" applyBorder="1" applyAlignment="1">
      <alignment horizontal="center" vertical="center" wrapText="1"/>
    </xf>
    <xf numFmtId="0" fontId="10" fillId="0" borderId="16" xfId="9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10" xfId="9" applyFont="1" applyBorder="1" applyAlignment="1">
      <alignment horizontal="center" vertical="center" wrapText="1"/>
    </xf>
    <xf numFmtId="0" fontId="10" fillId="0" borderId="13" xfId="9" applyFont="1" applyBorder="1" applyAlignment="1">
      <alignment horizontal="center" vertical="center" wrapText="1"/>
    </xf>
    <xf numFmtId="0" fontId="10" fillId="0" borderId="14" xfId="9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textRotation="90" wrapText="1"/>
    </xf>
    <xf numFmtId="0" fontId="16" fillId="0" borderId="3" xfId="3" applyFont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9" applyFont="1" applyBorder="1" applyAlignment="1">
      <alignment horizontal="center" vertical="center" wrapText="1"/>
    </xf>
    <xf numFmtId="0" fontId="10" fillId="0" borderId="5" xfId="9" applyFont="1" applyBorder="1" applyAlignment="1">
      <alignment horizontal="center" vertical="center" wrapText="1"/>
    </xf>
    <xf numFmtId="0" fontId="8" fillId="0" borderId="17" xfId="13" applyFont="1" applyFill="1" applyBorder="1" applyAlignment="1">
      <alignment horizontal="center" vertical="center"/>
    </xf>
    <xf numFmtId="0" fontId="8" fillId="0" borderId="18" xfId="13" applyFont="1" applyFill="1" applyBorder="1" applyAlignment="1">
      <alignment horizontal="center" vertical="center"/>
    </xf>
    <xf numFmtId="0" fontId="8" fillId="0" borderId="19" xfId="13" applyFont="1" applyFill="1" applyBorder="1" applyAlignment="1">
      <alignment horizontal="center" vertical="center"/>
    </xf>
    <xf numFmtId="0" fontId="10" fillId="0" borderId="18" xfId="9" applyFont="1" applyBorder="1" applyAlignment="1">
      <alignment horizontal="right"/>
    </xf>
    <xf numFmtId="0" fontId="10" fillId="0" borderId="1" xfId="9" applyFont="1" applyBorder="1" applyAlignment="1">
      <alignment horizontal="center" vertical="center" textRotation="90" wrapText="1"/>
    </xf>
    <xf numFmtId="0" fontId="10" fillId="0" borderId="1" xfId="9" applyFont="1" applyBorder="1" applyAlignment="1">
      <alignment horizontal="center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7" fillId="0" borderId="21" xfId="13" applyFont="1" applyFill="1" applyBorder="1" applyAlignment="1">
      <alignment horizontal="center" vertical="center"/>
    </xf>
    <xf numFmtId="0" fontId="7" fillId="0" borderId="6" xfId="13" applyFont="1" applyFill="1" applyBorder="1" applyAlignment="1">
      <alignment horizontal="center" vertical="center"/>
    </xf>
    <xf numFmtId="0" fontId="7" fillId="0" borderId="7" xfId="13" applyFont="1" applyFill="1" applyBorder="1" applyAlignment="1">
      <alignment horizontal="center" vertical="center"/>
    </xf>
    <xf numFmtId="0" fontId="7" fillId="0" borderId="17" xfId="13" applyFont="1" applyFill="1" applyBorder="1" applyAlignment="1">
      <alignment horizontal="center" vertical="center"/>
    </xf>
    <xf numFmtId="0" fontId="7" fillId="0" borderId="18" xfId="13" applyFont="1" applyFill="1" applyBorder="1" applyAlignment="1">
      <alignment horizontal="center" vertical="center"/>
    </xf>
    <xf numFmtId="0" fontId="7" fillId="0" borderId="19" xfId="13" applyFont="1" applyFill="1" applyBorder="1" applyAlignment="1">
      <alignment horizontal="center" vertical="center"/>
    </xf>
    <xf numFmtId="0" fontId="14" fillId="0" borderId="0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8" fillId="0" borderId="0" xfId="9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164" fontId="5" fillId="0" borderId="4" xfId="9" applyNumberFormat="1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64" fontId="5" fillId="0" borderId="7" xfId="9" applyNumberFormat="1" applyFont="1" applyFill="1" applyBorder="1" applyAlignment="1">
      <alignment horizontal="center" vertical="center"/>
    </xf>
    <xf numFmtId="0" fontId="7" fillId="0" borderId="4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5">
    <cellStyle name="Normal 2" xfId="1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2 6" xfId="6"/>
    <cellStyle name="Обычный 2 3 2" xfId="7"/>
    <cellStyle name="Обычный 2_Выездка ноябрь 2010 г." xfId="8"/>
    <cellStyle name="Обычный 3" xfId="9"/>
    <cellStyle name="Обычный 3 2" xfId="10"/>
    <cellStyle name="Обычный 3 2 2" xfId="11"/>
    <cellStyle name="Обычный 3 3 2" xfId="12"/>
    <cellStyle name="Обычный 3 4" xfId="43"/>
    <cellStyle name="Обычный 4" xfId="13"/>
    <cellStyle name="Обычный 4 2" xfId="14"/>
    <cellStyle name="Обычный 4 2 2" xfId="15"/>
    <cellStyle name="Обычный 5" xfId="16"/>
    <cellStyle name="Обычный 6" xfId="17"/>
    <cellStyle name="Обычный 6 2" xfId="18"/>
    <cellStyle name="Обычный 6 3" xfId="19"/>
    <cellStyle name="Обычный 6 3 2" xfId="20"/>
    <cellStyle name="Обычный 6 4" xfId="21"/>
    <cellStyle name="Обычный 7" xfId="22"/>
    <cellStyle name="Обычный 8 2" xfId="23"/>
    <cellStyle name="Обычный 9" xfId="24"/>
    <cellStyle name="Обычный_Выездка ноябрь 2010 г. 2" xfId="25"/>
    <cellStyle name="Обычный_Выездка ноябрь 2010 г. 2 2 2" xfId="26"/>
    <cellStyle name="Обычный_Выездка ноябрь 2010 г. 2 2 2 2 2" xfId="27"/>
    <cellStyle name="Обычный_Детские выездка.xls5" xfId="28"/>
    <cellStyle name="Обычный_Детские выездка.xls5_старт фаворит" xfId="29"/>
    <cellStyle name="Обычный_конкур f 2" xfId="30"/>
    <cellStyle name="Обычный_конкур К 3" xfId="42"/>
    <cellStyle name="Обычный_конкур1" xfId="31"/>
    <cellStyle name="Обычный_конкур1 2" xfId="32"/>
    <cellStyle name="Обычный_Лист Microsoft Excel" xfId="33"/>
    <cellStyle name="Обычный_Лист Microsoft Excel 2" xfId="34"/>
    <cellStyle name="Обычный_Лист1 2" xfId="44"/>
    <cellStyle name="Обычный_Лист1 2 2 2" xfId="35"/>
    <cellStyle name="Обычный_Нижний-10" xfId="36"/>
    <cellStyle name="Обычный_ПРИМЕРЫ ТЕХ.РЕЗУЛЬТАТОВ - Конкур" xfId="37"/>
    <cellStyle name="Обычный_Россия (В) юниоры" xfId="38"/>
    <cellStyle name="Обычный_Россия (В) юниоры 3" xfId="39"/>
    <cellStyle name="Обычный_Тех.рез.езда молод.лош." xfId="40"/>
    <cellStyle name="Обычный_ЧМ выездка" xfId="4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29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0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1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7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8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29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0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1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2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3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4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5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161924</xdr:rowOff>
    </xdr:to>
    <xdr:sp macro="" textlink="">
      <xdr:nvSpPr>
        <xdr:cNvPr id="215336" name="Text Box 3"/>
        <xdr:cNvSpPr txBox="1">
          <a:spLocks noChangeArrowheads="1"/>
        </xdr:cNvSpPr>
      </xdr:nvSpPr>
      <xdr:spPr bwMode="auto">
        <a:xfrm>
          <a:off x="2409825" y="33528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3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4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5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7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8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69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0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1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2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3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4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5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12</xdr:row>
      <xdr:rowOff>228599</xdr:rowOff>
    </xdr:to>
    <xdr:sp macro="" textlink="">
      <xdr:nvSpPr>
        <xdr:cNvPr id="215376" name="Text Box 3"/>
        <xdr:cNvSpPr txBox="1">
          <a:spLocks noChangeArrowheads="1"/>
        </xdr:cNvSpPr>
      </xdr:nvSpPr>
      <xdr:spPr bwMode="auto">
        <a:xfrm>
          <a:off x="2409825" y="33528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7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7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7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8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39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7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8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09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0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1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2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3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4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5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215416" name="Text Box 3"/>
        <xdr:cNvSpPr txBox="1">
          <a:spLocks noChangeArrowheads="1"/>
        </xdr:cNvSpPr>
      </xdr:nvSpPr>
      <xdr:spPr bwMode="auto">
        <a:xfrm>
          <a:off x="2409825" y="37528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1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1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1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2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3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7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8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49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0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1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2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3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4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5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215456" name="Text Box 3"/>
        <xdr:cNvSpPr txBox="1">
          <a:spLocks noChangeArrowheads="1"/>
        </xdr:cNvSpPr>
      </xdr:nvSpPr>
      <xdr:spPr bwMode="auto">
        <a:xfrm>
          <a:off x="2409825" y="37528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5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5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5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6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7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7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8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89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0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1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2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3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4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5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5496" name="Text Box 3"/>
        <xdr:cNvSpPr txBox="1">
          <a:spLocks noChangeArrowheads="1"/>
        </xdr:cNvSpPr>
      </xdr:nvSpPr>
      <xdr:spPr bwMode="auto">
        <a:xfrm>
          <a:off x="2409825" y="41529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49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49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49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0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1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7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8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29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0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1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2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3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4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5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15536" name="Text Box 3"/>
        <xdr:cNvSpPr txBox="1">
          <a:spLocks noChangeArrowheads="1"/>
        </xdr:cNvSpPr>
      </xdr:nvSpPr>
      <xdr:spPr bwMode="auto">
        <a:xfrm>
          <a:off x="2409825" y="41529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3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3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3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4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5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7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8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69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0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1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2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3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4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5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161926</xdr:rowOff>
    </xdr:to>
    <xdr:sp macro="" textlink="">
      <xdr:nvSpPr>
        <xdr:cNvPr id="215576" name="Text Box 3"/>
        <xdr:cNvSpPr txBox="1">
          <a:spLocks noChangeArrowheads="1"/>
        </xdr:cNvSpPr>
      </xdr:nvSpPr>
      <xdr:spPr bwMode="auto">
        <a:xfrm>
          <a:off x="2409825" y="45529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7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7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7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8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59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7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8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09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0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1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2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3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4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5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76200</xdr:colOff>
      <xdr:row>17</xdr:row>
      <xdr:rowOff>228601</xdr:rowOff>
    </xdr:to>
    <xdr:sp macro="" textlink="">
      <xdr:nvSpPr>
        <xdr:cNvPr id="215616" name="Text Box 3"/>
        <xdr:cNvSpPr txBox="1">
          <a:spLocks noChangeArrowheads="1"/>
        </xdr:cNvSpPr>
      </xdr:nvSpPr>
      <xdr:spPr bwMode="auto">
        <a:xfrm>
          <a:off x="2409825" y="45529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1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1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1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2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3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4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65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5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5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5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6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7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8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69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69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69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69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0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7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6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77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7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7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7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8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79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7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8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09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0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1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2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3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4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5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215816" name="Text Box 3"/>
        <xdr:cNvSpPr txBox="1">
          <a:spLocks noChangeArrowheads="1"/>
        </xdr:cNvSpPr>
      </xdr:nvSpPr>
      <xdr:spPr bwMode="auto">
        <a:xfrm>
          <a:off x="2409825" y="65532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1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1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1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2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3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7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8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49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0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1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2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3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4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5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215856" name="Text Box 3"/>
        <xdr:cNvSpPr txBox="1">
          <a:spLocks noChangeArrowheads="1"/>
        </xdr:cNvSpPr>
      </xdr:nvSpPr>
      <xdr:spPr bwMode="auto">
        <a:xfrm>
          <a:off x="2409825" y="6553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5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5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5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6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7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7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8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89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0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1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2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3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4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5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161924</xdr:rowOff>
    </xdr:to>
    <xdr:sp macro="" textlink="">
      <xdr:nvSpPr>
        <xdr:cNvPr id="215896" name="Text Box 3"/>
        <xdr:cNvSpPr txBox="1">
          <a:spLocks noChangeArrowheads="1"/>
        </xdr:cNvSpPr>
      </xdr:nvSpPr>
      <xdr:spPr bwMode="auto">
        <a:xfrm>
          <a:off x="2409825" y="49530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89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89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89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0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1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7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8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29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0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1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2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3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4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5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</xdr:colOff>
      <xdr:row>18</xdr:row>
      <xdr:rowOff>228599</xdr:rowOff>
    </xdr:to>
    <xdr:sp macro="" textlink="">
      <xdr:nvSpPr>
        <xdr:cNvPr id="215936" name="Text Box 3"/>
        <xdr:cNvSpPr txBox="1">
          <a:spLocks noChangeArrowheads="1"/>
        </xdr:cNvSpPr>
      </xdr:nvSpPr>
      <xdr:spPr bwMode="auto">
        <a:xfrm>
          <a:off x="2409825" y="49530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59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7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7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7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59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1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1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1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2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3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60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60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3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3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3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3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4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5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16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1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2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2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4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5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6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79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0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1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2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3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4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5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6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7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197644</xdr:rowOff>
    </xdr:to>
    <xdr:sp macro="" textlink="">
      <xdr:nvSpPr>
        <xdr:cNvPr id="219288" name="Text Box 3"/>
        <xdr:cNvSpPr txBox="1">
          <a:spLocks noChangeArrowheads="1"/>
        </xdr:cNvSpPr>
      </xdr:nvSpPr>
      <xdr:spPr bwMode="auto">
        <a:xfrm>
          <a:off x="2409825" y="53530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8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29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0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19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0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1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2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3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4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5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6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7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76200</xdr:colOff>
      <xdr:row>19</xdr:row>
      <xdr:rowOff>264319</xdr:rowOff>
    </xdr:to>
    <xdr:sp macro="" textlink="">
      <xdr:nvSpPr>
        <xdr:cNvPr id="219328" name="Text Box 3"/>
        <xdr:cNvSpPr txBox="1">
          <a:spLocks noChangeArrowheads="1"/>
        </xdr:cNvSpPr>
      </xdr:nvSpPr>
      <xdr:spPr bwMode="auto">
        <a:xfrm>
          <a:off x="2409825" y="53530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4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5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36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8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39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0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0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1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2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3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44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4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5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6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7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48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8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49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5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2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3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5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6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7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8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599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0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1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2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3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4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5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6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7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161925</xdr:rowOff>
    </xdr:to>
    <xdr:sp macro="" textlink="">
      <xdr:nvSpPr>
        <xdr:cNvPr id="219608" name="Text Box 3"/>
        <xdr:cNvSpPr txBox="1">
          <a:spLocks noChangeArrowheads="1"/>
        </xdr:cNvSpPr>
      </xdr:nvSpPr>
      <xdr:spPr bwMode="auto">
        <a:xfrm>
          <a:off x="2409825" y="57531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0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1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2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39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0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1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2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3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4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5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6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7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228600</xdr:rowOff>
    </xdr:to>
    <xdr:sp macro="" textlink="">
      <xdr:nvSpPr>
        <xdr:cNvPr id="219648" name="Text Box 3"/>
        <xdr:cNvSpPr txBox="1">
          <a:spLocks noChangeArrowheads="1"/>
        </xdr:cNvSpPr>
      </xdr:nvSpPr>
      <xdr:spPr bwMode="auto">
        <a:xfrm>
          <a:off x="2409825" y="57531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6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7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68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6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0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1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2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4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5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76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8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79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0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0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1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2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39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0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1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2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3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4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5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6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7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161926</xdr:rowOff>
    </xdr:to>
    <xdr:sp macro="" textlink="">
      <xdr:nvSpPr>
        <xdr:cNvPr id="219848" name="Text Box 3"/>
        <xdr:cNvSpPr txBox="1">
          <a:spLocks noChangeArrowheads="1"/>
        </xdr:cNvSpPr>
      </xdr:nvSpPr>
      <xdr:spPr bwMode="auto">
        <a:xfrm>
          <a:off x="2409825" y="615315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4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5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6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79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0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1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2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3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4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5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6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7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228601</xdr:rowOff>
    </xdr:to>
    <xdr:sp macro="" textlink="">
      <xdr:nvSpPr>
        <xdr:cNvPr id="219888" name="Text Box 3"/>
        <xdr:cNvSpPr txBox="1">
          <a:spLocks noChangeArrowheads="1"/>
        </xdr:cNvSpPr>
      </xdr:nvSpPr>
      <xdr:spPr bwMode="auto">
        <a:xfrm>
          <a:off x="2409825" y="615315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0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2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2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4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5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6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8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39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40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161926</xdr:rowOff>
    </xdr:to>
    <xdr:sp macro="" textlink="">
      <xdr:nvSpPr>
        <xdr:cNvPr id="1641" name="Text Box 3"/>
        <xdr:cNvSpPr txBox="1">
          <a:spLocks noChangeArrowheads="1"/>
        </xdr:cNvSpPr>
      </xdr:nvSpPr>
      <xdr:spPr bwMode="auto">
        <a:xfrm>
          <a:off x="2405063" y="33218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4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5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6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2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3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5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6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7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8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79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80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</xdr:colOff>
      <xdr:row>13</xdr:row>
      <xdr:rowOff>228601</xdr:rowOff>
    </xdr:to>
    <xdr:sp macro="" textlink="">
      <xdr:nvSpPr>
        <xdr:cNvPr id="1681" name="Text Box 3"/>
        <xdr:cNvSpPr txBox="1">
          <a:spLocks noChangeArrowheads="1"/>
        </xdr:cNvSpPr>
      </xdr:nvSpPr>
      <xdr:spPr bwMode="auto">
        <a:xfrm>
          <a:off x="2405063" y="33218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8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69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0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2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3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4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5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7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8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19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20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161924</xdr:rowOff>
    </xdr:to>
    <xdr:sp macro="" textlink="">
      <xdr:nvSpPr>
        <xdr:cNvPr id="1721" name="Text Box 3"/>
        <xdr:cNvSpPr txBox="1">
          <a:spLocks noChangeArrowheads="1"/>
        </xdr:cNvSpPr>
      </xdr:nvSpPr>
      <xdr:spPr bwMode="auto">
        <a:xfrm>
          <a:off x="2405063" y="3726656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2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3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4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2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4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5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6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7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59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60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</xdr:colOff>
      <xdr:row>14</xdr:row>
      <xdr:rowOff>228599</xdr:rowOff>
    </xdr:to>
    <xdr:sp macro="" textlink="">
      <xdr:nvSpPr>
        <xdr:cNvPr id="1761" name="Text Box 3"/>
        <xdr:cNvSpPr txBox="1">
          <a:spLocks noChangeArrowheads="1"/>
        </xdr:cNvSpPr>
      </xdr:nvSpPr>
      <xdr:spPr bwMode="auto">
        <a:xfrm>
          <a:off x="2405063" y="3726656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6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8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3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4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5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6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7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799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800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161925</xdr:rowOff>
    </xdr:to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3438525" y="32013525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0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2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3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4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6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7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39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40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</xdr:colOff>
      <xdr:row>24</xdr:row>
      <xdr:rowOff>228600</xdr:rowOff>
    </xdr:to>
    <xdr:sp macro="" textlink="">
      <xdr:nvSpPr>
        <xdr:cNvPr id="1841" name="Text Box 3"/>
        <xdr:cNvSpPr txBox="1">
          <a:spLocks noChangeArrowheads="1"/>
        </xdr:cNvSpPr>
      </xdr:nvSpPr>
      <xdr:spPr bwMode="auto">
        <a:xfrm>
          <a:off x="3438525" y="32013525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4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5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7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8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88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8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89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1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2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2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3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4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6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6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7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8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199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0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0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0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1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3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4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4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4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5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8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08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8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09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8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20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161926</xdr:rowOff>
    </xdr:to>
    <xdr:sp macro="" textlink="">
      <xdr:nvSpPr>
        <xdr:cNvPr id="2121" name="Text Box 3"/>
        <xdr:cNvSpPr txBox="1">
          <a:spLocks noChangeArrowheads="1"/>
        </xdr:cNvSpPr>
      </xdr:nvSpPr>
      <xdr:spPr bwMode="auto">
        <a:xfrm>
          <a:off x="2405063" y="7334250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2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3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4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3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4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5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6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8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59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60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76200</xdr:colOff>
      <xdr:row>20</xdr:row>
      <xdr:rowOff>228601</xdr:rowOff>
    </xdr:to>
    <xdr:sp macro="" textlink="">
      <xdr:nvSpPr>
        <xdr:cNvPr id="2161" name="Text Box 3"/>
        <xdr:cNvSpPr txBox="1">
          <a:spLocks noChangeArrowheads="1"/>
        </xdr:cNvSpPr>
      </xdr:nvSpPr>
      <xdr:spPr bwMode="auto">
        <a:xfrm>
          <a:off x="2405063" y="7334250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6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7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19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0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0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1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2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3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4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5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6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7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8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8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29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0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1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2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2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3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4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5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6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36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6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7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8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39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0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0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1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2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2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4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5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6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7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8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40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161925</xdr:rowOff>
    </xdr:to>
    <xdr:sp macro="" textlink="">
      <xdr:nvSpPr>
        <xdr:cNvPr id="2441" name="Text Box 3"/>
        <xdr:cNvSpPr txBox="1">
          <a:spLocks noChangeArrowheads="1"/>
        </xdr:cNvSpPr>
      </xdr:nvSpPr>
      <xdr:spPr bwMode="auto">
        <a:xfrm>
          <a:off x="2405063" y="6524625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4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5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6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2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3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4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5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7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8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80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228600</xdr:rowOff>
    </xdr:to>
    <xdr:sp macro="" textlink="">
      <xdr:nvSpPr>
        <xdr:cNvPr id="2481" name="Text Box 3"/>
        <xdr:cNvSpPr txBox="1">
          <a:spLocks noChangeArrowheads="1"/>
        </xdr:cNvSpPr>
      </xdr:nvSpPr>
      <xdr:spPr bwMode="auto">
        <a:xfrm>
          <a:off x="2405063" y="6524625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8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0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1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2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2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2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3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4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5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6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56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6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7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8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59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0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0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0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1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2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3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4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4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4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5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6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7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8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68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69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0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2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2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2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3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4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2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4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5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7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8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59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161926</xdr:rowOff>
    </xdr:to>
    <xdr:sp macro="" textlink="">
      <xdr:nvSpPr>
        <xdr:cNvPr id="2761" name="Text Box 3"/>
        <xdr:cNvSpPr txBox="1">
          <a:spLocks noChangeArrowheads="1"/>
        </xdr:cNvSpPr>
      </xdr:nvSpPr>
      <xdr:spPr bwMode="auto">
        <a:xfrm>
          <a:off x="2405063" y="6524625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6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8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2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4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5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6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7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799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76200</xdr:colOff>
      <xdr:row>15</xdr:row>
      <xdr:rowOff>228601</xdr:rowOff>
    </xdr:to>
    <xdr:sp macro="" textlink="">
      <xdr:nvSpPr>
        <xdr:cNvPr id="2801" name="Text Box 3"/>
        <xdr:cNvSpPr txBox="1">
          <a:spLocks noChangeArrowheads="1"/>
        </xdr:cNvSpPr>
      </xdr:nvSpPr>
      <xdr:spPr bwMode="auto">
        <a:xfrm>
          <a:off x="2405063" y="6524625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0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2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4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4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4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5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6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7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8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8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89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0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1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2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2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3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4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5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6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6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299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0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0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0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1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3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4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4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4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5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7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8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09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0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1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2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2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3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4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3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4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6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7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8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59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60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3161" name="Text Box 3"/>
        <xdr:cNvSpPr txBox="1">
          <a:spLocks noChangeArrowheads="1"/>
        </xdr:cNvSpPr>
      </xdr:nvSpPr>
      <xdr:spPr bwMode="auto">
        <a:xfrm>
          <a:off x="2405063" y="5036344"/>
          <a:ext cx="7620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6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7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8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2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4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5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6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7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8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200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228600</xdr:rowOff>
    </xdr:to>
    <xdr:sp macro="" textlink="">
      <xdr:nvSpPr>
        <xdr:cNvPr id="3201" name="Text Box 3"/>
        <xdr:cNvSpPr txBox="1">
          <a:spLocks noChangeArrowheads="1"/>
        </xdr:cNvSpPr>
      </xdr:nvSpPr>
      <xdr:spPr bwMode="auto">
        <a:xfrm>
          <a:off x="2405063" y="5036344"/>
          <a:ext cx="76200" cy="63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0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1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2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4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4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4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6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7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8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28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8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29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0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2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2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2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3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4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5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6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6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7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8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39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0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0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2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3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4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4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2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3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4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6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7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79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80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161926</xdr:rowOff>
    </xdr:to>
    <xdr:sp macro="" textlink="">
      <xdr:nvSpPr>
        <xdr:cNvPr id="3481" name="Text Box 3"/>
        <xdr:cNvSpPr txBox="1">
          <a:spLocks noChangeArrowheads="1"/>
        </xdr:cNvSpPr>
      </xdr:nvSpPr>
      <xdr:spPr bwMode="auto">
        <a:xfrm>
          <a:off x="2405063" y="5036344"/>
          <a:ext cx="76200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8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49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0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3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4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6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7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8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20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228601</xdr:rowOff>
    </xdr:to>
    <xdr:sp macro="" textlink="">
      <xdr:nvSpPr>
        <xdr:cNvPr id="3521" name="Text Box 3"/>
        <xdr:cNvSpPr txBox="1">
          <a:spLocks noChangeArrowheads="1"/>
        </xdr:cNvSpPr>
      </xdr:nvSpPr>
      <xdr:spPr bwMode="auto">
        <a:xfrm>
          <a:off x="2405063" y="5036344"/>
          <a:ext cx="76200" cy="633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4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5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6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7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28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8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29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0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1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2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2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3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4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59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0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1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2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3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4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5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6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7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16</xdr:row>
      <xdr:rowOff>247650</xdr:rowOff>
    </xdr:to>
    <xdr:sp macro="" textlink="">
      <xdr:nvSpPr>
        <xdr:cNvPr id="213368" name="Text Box 3"/>
        <xdr:cNvSpPr txBox="1">
          <a:spLocks noChangeArrowheads="1"/>
        </xdr:cNvSpPr>
      </xdr:nvSpPr>
      <xdr:spPr bwMode="auto">
        <a:xfrm>
          <a:off x="2409825" y="5981700"/>
          <a:ext cx="762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6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7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8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399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0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1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2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3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4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5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6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7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</xdr:colOff>
      <xdr:row>17</xdr:row>
      <xdr:rowOff>0</xdr:rowOff>
    </xdr:to>
    <xdr:sp macro="" textlink="">
      <xdr:nvSpPr>
        <xdr:cNvPr id="213408" name="Text Box 3"/>
        <xdr:cNvSpPr txBox="1">
          <a:spLocks noChangeArrowheads="1"/>
        </xdr:cNvSpPr>
      </xdr:nvSpPr>
      <xdr:spPr bwMode="auto">
        <a:xfrm>
          <a:off x="2409825" y="59817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="85" zoomScaleNormal="85" workbookViewId="0">
      <selection sqref="A1:V1"/>
    </sheetView>
  </sheetViews>
  <sheetFormatPr defaultRowHeight="12.75" x14ac:dyDescent="0.2"/>
  <cols>
    <col min="1" max="1" width="4.7109375" customWidth="1"/>
    <col min="2" max="2" width="32.7109375" customWidth="1"/>
    <col min="3" max="3" width="8.7109375" hidden="1" customWidth="1"/>
    <col min="4" max="4" width="6.7109375" customWidth="1"/>
    <col min="5" max="5" width="48.7109375" customWidth="1"/>
    <col min="6" max="6" width="8.7109375" hidden="1" customWidth="1"/>
    <col min="7" max="7" width="17.7109375" hidden="1" customWidth="1"/>
    <col min="8" max="8" width="28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customWidth="1"/>
  </cols>
  <sheetData>
    <row r="1" spans="1:22" s="9" customFormat="1" ht="24.95" customHeight="1" x14ac:dyDescent="0.3">
      <c r="A1" s="196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s="9" customFormat="1" ht="24.95" customHeight="1" x14ac:dyDescent="0.3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24.95" customHeight="1" x14ac:dyDescent="0.2">
      <c r="A3" s="201" t="s">
        <v>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ht="24.95" customHeight="1" x14ac:dyDescent="0.2">
      <c r="A4" s="206" t="s">
        <v>13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24.95" hidden="1" customHeight="1" x14ac:dyDescent="0.2">
      <c r="A5" s="201" t="s">
        <v>24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</row>
    <row r="6" spans="1:22" ht="24.95" customHeight="1" x14ac:dyDescent="0.2">
      <c r="A6" s="200" t="s">
        <v>402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</row>
    <row r="7" spans="1:22" s="18" customFormat="1" ht="24.95" customHeight="1" x14ac:dyDescent="0.25">
      <c r="A7" s="13" t="s">
        <v>23</v>
      </c>
      <c r="B7" s="14"/>
      <c r="C7" s="14"/>
      <c r="D7" s="15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99" t="s">
        <v>403</v>
      </c>
      <c r="R7" s="199"/>
      <c r="S7" s="199"/>
      <c r="T7" s="199"/>
      <c r="U7" s="199"/>
      <c r="V7" s="199"/>
    </row>
    <row r="8" spans="1:22" ht="20.100000000000001" customHeight="1" x14ac:dyDescent="0.2">
      <c r="A8" s="204" t="s">
        <v>1</v>
      </c>
      <c r="B8" s="224" t="s">
        <v>17</v>
      </c>
      <c r="C8" s="202" t="s">
        <v>12</v>
      </c>
      <c r="D8" s="210" t="s">
        <v>11</v>
      </c>
      <c r="E8" s="222" t="s">
        <v>18</v>
      </c>
      <c r="F8" s="202" t="s">
        <v>12</v>
      </c>
      <c r="G8" s="202" t="s">
        <v>8</v>
      </c>
      <c r="H8" s="213" t="s">
        <v>4</v>
      </c>
      <c r="I8" s="217" t="s">
        <v>9</v>
      </c>
      <c r="J8" s="218"/>
      <c r="K8" s="219"/>
      <c r="L8" s="217" t="s">
        <v>5</v>
      </c>
      <c r="M8" s="218"/>
      <c r="N8" s="219"/>
      <c r="O8" s="217" t="s">
        <v>10</v>
      </c>
      <c r="P8" s="218"/>
      <c r="Q8" s="218"/>
      <c r="R8" s="212" t="s">
        <v>26</v>
      </c>
      <c r="S8" s="220" t="s">
        <v>27</v>
      </c>
      <c r="T8" s="207" t="s">
        <v>6</v>
      </c>
      <c r="U8" s="215" t="s">
        <v>22</v>
      </c>
      <c r="V8" s="197" t="s">
        <v>15</v>
      </c>
    </row>
    <row r="9" spans="1:22" ht="39.950000000000003" customHeight="1" x14ac:dyDescent="0.2">
      <c r="A9" s="205"/>
      <c r="B9" s="225"/>
      <c r="C9" s="209"/>
      <c r="D9" s="211"/>
      <c r="E9" s="223"/>
      <c r="F9" s="209"/>
      <c r="G9" s="203"/>
      <c r="H9" s="214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73" t="s">
        <v>1</v>
      </c>
      <c r="R9" s="212"/>
      <c r="S9" s="221"/>
      <c r="T9" s="208"/>
      <c r="U9" s="216"/>
      <c r="V9" s="198"/>
    </row>
    <row r="10" spans="1:22" s="95" customFormat="1" ht="32.1" customHeight="1" x14ac:dyDescent="0.2">
      <c r="A10" s="86">
        <f t="shared" ref="A10:A30" si="0">RANK(U10,$U$10:$U$30,0)</f>
        <v>1</v>
      </c>
      <c r="B10" s="44" t="s">
        <v>126</v>
      </c>
      <c r="C10" s="132" t="s">
        <v>127</v>
      </c>
      <c r="D10" s="126" t="s">
        <v>128</v>
      </c>
      <c r="E10" s="135" t="s">
        <v>129</v>
      </c>
      <c r="F10" s="132" t="s">
        <v>130</v>
      </c>
      <c r="G10" s="125" t="s">
        <v>131</v>
      </c>
      <c r="H10" s="127" t="s">
        <v>132</v>
      </c>
      <c r="I10" s="90">
        <v>229</v>
      </c>
      <c r="J10" s="91">
        <f t="shared" ref="J10:J30" si="1">ROUND(I10/3.4,5)</f>
        <v>67.352940000000004</v>
      </c>
      <c r="K10" s="92">
        <f t="shared" ref="K10:K30" si="2">RANK(J10,J$10:J$30,0)</f>
        <v>2</v>
      </c>
      <c r="L10" s="90">
        <v>229.5</v>
      </c>
      <c r="M10" s="91">
        <f t="shared" ref="M10:M30" si="3">ROUND(L10/3.4,5)</f>
        <v>67.5</v>
      </c>
      <c r="N10" s="92">
        <f t="shared" ref="N10:N30" si="4">RANK(M10,M$10:M$30,0)</f>
        <v>2</v>
      </c>
      <c r="O10" s="90">
        <v>229</v>
      </c>
      <c r="P10" s="91">
        <f t="shared" ref="P10:P30" si="5">ROUND(O10/3.4,5)</f>
        <v>67.352940000000004</v>
      </c>
      <c r="Q10" s="92">
        <f t="shared" ref="Q10:Q30" si="6">RANK(P10,P$10:P$30,0)</f>
        <v>2</v>
      </c>
      <c r="R10" s="84"/>
      <c r="S10" s="84"/>
      <c r="T10" s="90">
        <f t="shared" ref="T10:T30" si="7">I10+L10+O10</f>
        <v>687.5</v>
      </c>
      <c r="U10" s="93">
        <f t="shared" ref="U10:U30" si="8">ROUND(T10/3.4/3,5)</f>
        <v>67.401960000000003</v>
      </c>
      <c r="V10" s="94" t="s">
        <v>41</v>
      </c>
    </row>
    <row r="11" spans="1:22" s="95" customFormat="1" ht="32.1" customHeight="1" x14ac:dyDescent="0.2">
      <c r="A11" s="86">
        <f t="shared" si="0"/>
        <v>2</v>
      </c>
      <c r="B11" s="63" t="s">
        <v>152</v>
      </c>
      <c r="C11" s="132" t="s">
        <v>153</v>
      </c>
      <c r="D11" s="126" t="s">
        <v>28</v>
      </c>
      <c r="E11" s="47" t="s">
        <v>154</v>
      </c>
      <c r="F11" s="132" t="s">
        <v>155</v>
      </c>
      <c r="G11" s="125" t="s">
        <v>156</v>
      </c>
      <c r="H11" s="127" t="s">
        <v>404</v>
      </c>
      <c r="I11" s="90">
        <v>231.5</v>
      </c>
      <c r="J11" s="91">
        <f t="shared" si="1"/>
        <v>68.088239999999999</v>
      </c>
      <c r="K11" s="92">
        <f t="shared" si="2"/>
        <v>1</v>
      </c>
      <c r="L11" s="90">
        <v>225</v>
      </c>
      <c r="M11" s="91">
        <f t="shared" si="3"/>
        <v>66.176469999999995</v>
      </c>
      <c r="N11" s="92">
        <f t="shared" si="4"/>
        <v>5</v>
      </c>
      <c r="O11" s="90">
        <v>230</v>
      </c>
      <c r="P11" s="91">
        <f t="shared" si="5"/>
        <v>67.647059999999996</v>
      </c>
      <c r="Q11" s="92">
        <f t="shared" si="6"/>
        <v>1</v>
      </c>
      <c r="R11" s="84"/>
      <c r="S11" s="84"/>
      <c r="T11" s="90">
        <f t="shared" si="7"/>
        <v>686.5</v>
      </c>
      <c r="U11" s="93">
        <f t="shared" si="8"/>
        <v>67.303920000000005</v>
      </c>
      <c r="V11" s="94" t="s">
        <v>41</v>
      </c>
    </row>
    <row r="12" spans="1:22" s="95" customFormat="1" ht="32.1" customHeight="1" x14ac:dyDescent="0.2">
      <c r="A12" s="86">
        <f t="shared" si="0"/>
        <v>3</v>
      </c>
      <c r="B12" s="49" t="s">
        <v>314</v>
      </c>
      <c r="C12" s="132" t="s">
        <v>315</v>
      </c>
      <c r="D12" s="126" t="s">
        <v>33</v>
      </c>
      <c r="E12" s="122" t="s">
        <v>316</v>
      </c>
      <c r="F12" s="132" t="s">
        <v>317</v>
      </c>
      <c r="G12" s="125" t="s">
        <v>318</v>
      </c>
      <c r="H12" s="127" t="s">
        <v>31</v>
      </c>
      <c r="I12" s="90">
        <v>229</v>
      </c>
      <c r="J12" s="91">
        <f t="shared" si="1"/>
        <v>67.352940000000004</v>
      </c>
      <c r="K12" s="92">
        <f t="shared" si="2"/>
        <v>2</v>
      </c>
      <c r="L12" s="90">
        <v>232</v>
      </c>
      <c r="M12" s="91">
        <f t="shared" si="3"/>
        <v>68.235290000000006</v>
      </c>
      <c r="N12" s="92">
        <f t="shared" si="4"/>
        <v>1</v>
      </c>
      <c r="O12" s="90">
        <v>224</v>
      </c>
      <c r="P12" s="91">
        <f t="shared" si="5"/>
        <v>65.882350000000002</v>
      </c>
      <c r="Q12" s="92">
        <f t="shared" si="6"/>
        <v>6</v>
      </c>
      <c r="R12" s="84"/>
      <c r="S12" s="84"/>
      <c r="T12" s="90">
        <f t="shared" si="7"/>
        <v>685</v>
      </c>
      <c r="U12" s="93">
        <f t="shared" si="8"/>
        <v>67.156859999999995</v>
      </c>
      <c r="V12" s="94" t="s">
        <v>41</v>
      </c>
    </row>
    <row r="13" spans="1:22" s="95" customFormat="1" ht="32.1" customHeight="1" x14ac:dyDescent="0.2">
      <c r="A13" s="86">
        <f t="shared" si="0"/>
        <v>4</v>
      </c>
      <c r="B13" s="44" t="s">
        <v>350</v>
      </c>
      <c r="C13" s="132" t="s">
        <v>351</v>
      </c>
      <c r="D13" s="126" t="s">
        <v>28</v>
      </c>
      <c r="E13" s="82" t="s">
        <v>352</v>
      </c>
      <c r="F13" s="132" t="s">
        <v>353</v>
      </c>
      <c r="G13" s="125" t="s">
        <v>354</v>
      </c>
      <c r="H13" s="127" t="s">
        <v>79</v>
      </c>
      <c r="I13" s="90">
        <v>226.5</v>
      </c>
      <c r="J13" s="91">
        <f t="shared" si="1"/>
        <v>66.617649999999998</v>
      </c>
      <c r="K13" s="92">
        <f t="shared" si="2"/>
        <v>5</v>
      </c>
      <c r="L13" s="90">
        <v>227.5</v>
      </c>
      <c r="M13" s="91">
        <f t="shared" si="3"/>
        <v>66.911760000000001</v>
      </c>
      <c r="N13" s="92">
        <f t="shared" si="4"/>
        <v>3</v>
      </c>
      <c r="O13" s="90">
        <v>224.5</v>
      </c>
      <c r="P13" s="91">
        <f t="shared" si="5"/>
        <v>66.029409999999999</v>
      </c>
      <c r="Q13" s="92">
        <f t="shared" si="6"/>
        <v>4</v>
      </c>
      <c r="R13" s="84"/>
      <c r="S13" s="84"/>
      <c r="T13" s="90">
        <f t="shared" si="7"/>
        <v>678.5</v>
      </c>
      <c r="U13" s="93">
        <f t="shared" si="8"/>
        <v>66.51961</v>
      </c>
      <c r="V13" s="94" t="s">
        <v>41</v>
      </c>
    </row>
    <row r="14" spans="1:22" s="95" customFormat="1" ht="32.1" customHeight="1" x14ac:dyDescent="0.2">
      <c r="A14" s="86">
        <f t="shared" si="0"/>
        <v>5</v>
      </c>
      <c r="B14" s="78" t="s">
        <v>358</v>
      </c>
      <c r="C14" s="132" t="s">
        <v>359</v>
      </c>
      <c r="D14" s="126" t="s">
        <v>30</v>
      </c>
      <c r="E14" s="78" t="s">
        <v>360</v>
      </c>
      <c r="F14" s="132" t="s">
        <v>361</v>
      </c>
      <c r="G14" s="125" t="s">
        <v>362</v>
      </c>
      <c r="H14" s="127" t="s">
        <v>363</v>
      </c>
      <c r="I14" s="90">
        <v>220</v>
      </c>
      <c r="J14" s="91">
        <f t="shared" si="1"/>
        <v>64.705879999999993</v>
      </c>
      <c r="K14" s="92">
        <f t="shared" si="2"/>
        <v>12</v>
      </c>
      <c r="L14" s="90">
        <v>224</v>
      </c>
      <c r="M14" s="91">
        <f t="shared" si="3"/>
        <v>65.882350000000002</v>
      </c>
      <c r="N14" s="92">
        <f t="shared" si="4"/>
        <v>6</v>
      </c>
      <c r="O14" s="90">
        <v>229</v>
      </c>
      <c r="P14" s="91">
        <f t="shared" si="5"/>
        <v>67.352940000000004</v>
      </c>
      <c r="Q14" s="92">
        <f t="shared" si="6"/>
        <v>2</v>
      </c>
      <c r="R14" s="84"/>
      <c r="S14" s="84"/>
      <c r="T14" s="90">
        <f t="shared" si="7"/>
        <v>673</v>
      </c>
      <c r="U14" s="93">
        <f t="shared" si="8"/>
        <v>65.98039</v>
      </c>
      <c r="V14" s="94" t="s">
        <v>41</v>
      </c>
    </row>
    <row r="15" spans="1:22" s="95" customFormat="1" ht="32.1" customHeight="1" x14ac:dyDescent="0.2">
      <c r="A15" s="86">
        <f t="shared" si="0"/>
        <v>6</v>
      </c>
      <c r="B15" s="68" t="s">
        <v>218</v>
      </c>
      <c r="C15" s="132" t="s">
        <v>219</v>
      </c>
      <c r="D15" s="126" t="s">
        <v>28</v>
      </c>
      <c r="E15" s="47" t="s">
        <v>220</v>
      </c>
      <c r="F15" s="132" t="s">
        <v>221</v>
      </c>
      <c r="G15" s="125" t="s">
        <v>125</v>
      </c>
      <c r="H15" s="127" t="s">
        <v>80</v>
      </c>
      <c r="I15" s="90">
        <v>224.5</v>
      </c>
      <c r="J15" s="91">
        <f t="shared" si="1"/>
        <v>66.029409999999999</v>
      </c>
      <c r="K15" s="92">
        <f t="shared" si="2"/>
        <v>7</v>
      </c>
      <c r="L15" s="90">
        <v>227.5</v>
      </c>
      <c r="M15" s="91">
        <f t="shared" si="3"/>
        <v>66.911760000000001</v>
      </c>
      <c r="N15" s="92">
        <f t="shared" si="4"/>
        <v>3</v>
      </c>
      <c r="O15" s="90">
        <v>220.5</v>
      </c>
      <c r="P15" s="91">
        <f t="shared" si="5"/>
        <v>64.852940000000004</v>
      </c>
      <c r="Q15" s="92">
        <f t="shared" si="6"/>
        <v>8</v>
      </c>
      <c r="R15" s="84"/>
      <c r="S15" s="84"/>
      <c r="T15" s="90">
        <f t="shared" si="7"/>
        <v>672.5</v>
      </c>
      <c r="U15" s="93">
        <f t="shared" si="8"/>
        <v>65.931370000000001</v>
      </c>
      <c r="V15" s="94" t="s">
        <v>41</v>
      </c>
    </row>
    <row r="16" spans="1:22" s="95" customFormat="1" ht="32.1" customHeight="1" x14ac:dyDescent="0.2">
      <c r="A16" s="86">
        <f t="shared" si="0"/>
        <v>7</v>
      </c>
      <c r="B16" s="51" t="s">
        <v>371</v>
      </c>
      <c r="C16" s="132" t="s">
        <v>372</v>
      </c>
      <c r="D16" s="126" t="s">
        <v>28</v>
      </c>
      <c r="E16" s="51" t="s">
        <v>373</v>
      </c>
      <c r="F16" s="132" t="s">
        <v>374</v>
      </c>
      <c r="G16" s="125" t="s">
        <v>375</v>
      </c>
      <c r="H16" s="127" t="s">
        <v>396</v>
      </c>
      <c r="I16" s="90">
        <v>223</v>
      </c>
      <c r="J16" s="91">
        <f t="shared" si="1"/>
        <v>65.588239999999999</v>
      </c>
      <c r="K16" s="92">
        <f t="shared" si="2"/>
        <v>8</v>
      </c>
      <c r="L16" s="90">
        <v>218</v>
      </c>
      <c r="M16" s="91">
        <f t="shared" si="3"/>
        <v>64.117649999999998</v>
      </c>
      <c r="N16" s="92">
        <f t="shared" si="4"/>
        <v>9</v>
      </c>
      <c r="O16" s="90">
        <v>224.5</v>
      </c>
      <c r="P16" s="91">
        <f t="shared" si="5"/>
        <v>66.029409999999999</v>
      </c>
      <c r="Q16" s="92">
        <f t="shared" si="6"/>
        <v>4</v>
      </c>
      <c r="R16" s="84"/>
      <c r="S16" s="84"/>
      <c r="T16" s="90">
        <f t="shared" si="7"/>
        <v>665.5</v>
      </c>
      <c r="U16" s="93">
        <f t="shared" si="8"/>
        <v>65.245099999999994</v>
      </c>
      <c r="V16" s="94" t="s">
        <v>41</v>
      </c>
    </row>
    <row r="17" spans="1:22" s="95" customFormat="1" ht="32.1" customHeight="1" x14ac:dyDescent="0.2">
      <c r="A17" s="86">
        <f t="shared" si="0"/>
        <v>8</v>
      </c>
      <c r="B17" s="129" t="s">
        <v>100</v>
      </c>
      <c r="C17" s="132" t="s">
        <v>101</v>
      </c>
      <c r="D17" s="126" t="s">
        <v>33</v>
      </c>
      <c r="E17" s="129" t="s">
        <v>102</v>
      </c>
      <c r="F17" s="132" t="s">
        <v>103</v>
      </c>
      <c r="G17" s="125" t="s">
        <v>104</v>
      </c>
      <c r="H17" s="127" t="s">
        <v>35</v>
      </c>
      <c r="I17" s="90">
        <v>228</v>
      </c>
      <c r="J17" s="91">
        <f t="shared" si="1"/>
        <v>67.058819999999997</v>
      </c>
      <c r="K17" s="92">
        <f t="shared" si="2"/>
        <v>4</v>
      </c>
      <c r="L17" s="90">
        <v>215</v>
      </c>
      <c r="M17" s="91">
        <f t="shared" si="3"/>
        <v>63.235289999999999</v>
      </c>
      <c r="N17" s="92">
        <f t="shared" si="4"/>
        <v>11</v>
      </c>
      <c r="O17" s="90">
        <v>222</v>
      </c>
      <c r="P17" s="91">
        <f t="shared" si="5"/>
        <v>65.294120000000007</v>
      </c>
      <c r="Q17" s="92">
        <f t="shared" si="6"/>
        <v>7</v>
      </c>
      <c r="R17" s="84"/>
      <c r="S17" s="84"/>
      <c r="T17" s="90">
        <f t="shared" si="7"/>
        <v>665</v>
      </c>
      <c r="U17" s="93">
        <f t="shared" si="8"/>
        <v>65.196079999999995</v>
      </c>
      <c r="V17" s="94" t="s">
        <v>41</v>
      </c>
    </row>
    <row r="18" spans="1:22" s="95" customFormat="1" ht="32.1" customHeight="1" x14ac:dyDescent="0.2">
      <c r="A18" s="86">
        <f t="shared" si="0"/>
        <v>9</v>
      </c>
      <c r="B18" s="148" t="s">
        <v>170</v>
      </c>
      <c r="C18" s="132" t="s">
        <v>171</v>
      </c>
      <c r="D18" s="126" t="s">
        <v>28</v>
      </c>
      <c r="E18" s="78" t="s">
        <v>172</v>
      </c>
      <c r="F18" s="132" t="s">
        <v>173</v>
      </c>
      <c r="G18" s="125" t="s">
        <v>85</v>
      </c>
      <c r="H18" s="127" t="s">
        <v>161</v>
      </c>
      <c r="I18" s="90">
        <v>225.5</v>
      </c>
      <c r="J18" s="91">
        <f t="shared" si="1"/>
        <v>66.323530000000005</v>
      </c>
      <c r="K18" s="92">
        <f t="shared" si="2"/>
        <v>6</v>
      </c>
      <c r="L18" s="90">
        <v>223</v>
      </c>
      <c r="M18" s="91">
        <f t="shared" si="3"/>
        <v>65.588239999999999</v>
      </c>
      <c r="N18" s="92">
        <f t="shared" si="4"/>
        <v>7</v>
      </c>
      <c r="O18" s="90">
        <v>213.5</v>
      </c>
      <c r="P18" s="91">
        <f t="shared" si="5"/>
        <v>62.794119999999999</v>
      </c>
      <c r="Q18" s="92">
        <f t="shared" si="6"/>
        <v>13</v>
      </c>
      <c r="R18" s="84"/>
      <c r="S18" s="84"/>
      <c r="T18" s="90">
        <f t="shared" si="7"/>
        <v>662</v>
      </c>
      <c r="U18" s="93">
        <f t="shared" si="8"/>
        <v>64.901960000000003</v>
      </c>
      <c r="V18" s="94" t="s">
        <v>42</v>
      </c>
    </row>
    <row r="19" spans="1:22" s="95" customFormat="1" ht="32.1" customHeight="1" x14ac:dyDescent="0.2">
      <c r="A19" s="86">
        <f t="shared" si="0"/>
        <v>10</v>
      </c>
      <c r="B19" s="49" t="s">
        <v>234</v>
      </c>
      <c r="C19" s="132" t="s">
        <v>235</v>
      </c>
      <c r="D19" s="126" t="s">
        <v>28</v>
      </c>
      <c r="E19" s="68" t="s">
        <v>236</v>
      </c>
      <c r="F19" s="132" t="s">
        <v>237</v>
      </c>
      <c r="G19" s="125" t="s">
        <v>238</v>
      </c>
      <c r="H19" s="127" t="s">
        <v>43</v>
      </c>
      <c r="I19" s="90">
        <v>218.5</v>
      </c>
      <c r="J19" s="91">
        <f t="shared" si="1"/>
        <v>64.264709999999994</v>
      </c>
      <c r="K19" s="92">
        <f t="shared" si="2"/>
        <v>14</v>
      </c>
      <c r="L19" s="90">
        <v>222.5</v>
      </c>
      <c r="M19" s="91">
        <f t="shared" si="3"/>
        <v>65.441180000000003</v>
      </c>
      <c r="N19" s="92">
        <f t="shared" si="4"/>
        <v>8</v>
      </c>
      <c r="O19" s="90">
        <v>214</v>
      </c>
      <c r="P19" s="91">
        <f t="shared" si="5"/>
        <v>62.941180000000003</v>
      </c>
      <c r="Q19" s="92">
        <f t="shared" si="6"/>
        <v>12</v>
      </c>
      <c r="R19" s="84"/>
      <c r="S19" s="84"/>
      <c r="T19" s="90">
        <f t="shared" si="7"/>
        <v>655</v>
      </c>
      <c r="U19" s="93">
        <f t="shared" si="8"/>
        <v>64.215689999999995</v>
      </c>
      <c r="V19" s="94" t="s">
        <v>42</v>
      </c>
    </row>
    <row r="20" spans="1:22" s="95" customFormat="1" ht="32.1" customHeight="1" x14ac:dyDescent="0.2">
      <c r="A20" s="86">
        <f t="shared" si="0"/>
        <v>11</v>
      </c>
      <c r="B20" s="44" t="s">
        <v>105</v>
      </c>
      <c r="C20" s="132" t="s">
        <v>61</v>
      </c>
      <c r="D20" s="126" t="s">
        <v>28</v>
      </c>
      <c r="E20" s="68" t="s">
        <v>62</v>
      </c>
      <c r="F20" s="132" t="s">
        <v>63</v>
      </c>
      <c r="G20" s="125" t="s">
        <v>64</v>
      </c>
      <c r="H20" s="127" t="s">
        <v>65</v>
      </c>
      <c r="I20" s="90">
        <v>222</v>
      </c>
      <c r="J20" s="91">
        <f t="shared" si="1"/>
        <v>65.294120000000007</v>
      </c>
      <c r="K20" s="92">
        <f t="shared" si="2"/>
        <v>9</v>
      </c>
      <c r="L20" s="90">
        <v>212</v>
      </c>
      <c r="M20" s="91">
        <f t="shared" si="3"/>
        <v>62.352939999999997</v>
      </c>
      <c r="N20" s="92">
        <f t="shared" si="4"/>
        <v>14</v>
      </c>
      <c r="O20" s="90">
        <v>220.5</v>
      </c>
      <c r="P20" s="91">
        <f t="shared" si="5"/>
        <v>64.852940000000004</v>
      </c>
      <c r="Q20" s="92">
        <f t="shared" si="6"/>
        <v>8</v>
      </c>
      <c r="R20" s="84"/>
      <c r="S20" s="84"/>
      <c r="T20" s="90">
        <f t="shared" si="7"/>
        <v>654.5</v>
      </c>
      <c r="U20" s="93">
        <f t="shared" si="8"/>
        <v>64.166669999999996</v>
      </c>
      <c r="V20" s="94" t="s">
        <v>42</v>
      </c>
    </row>
    <row r="21" spans="1:22" s="95" customFormat="1" ht="32.1" customHeight="1" x14ac:dyDescent="0.2">
      <c r="A21" s="86">
        <f t="shared" si="0"/>
        <v>12</v>
      </c>
      <c r="B21" s="68" t="s">
        <v>212</v>
      </c>
      <c r="C21" s="132" t="s">
        <v>213</v>
      </c>
      <c r="D21" s="126" t="s">
        <v>28</v>
      </c>
      <c r="E21" s="54" t="s">
        <v>110</v>
      </c>
      <c r="F21" s="132" t="s">
        <v>111</v>
      </c>
      <c r="G21" s="125" t="s">
        <v>112</v>
      </c>
      <c r="H21" s="127" t="s">
        <v>51</v>
      </c>
      <c r="I21" s="90">
        <v>216.5</v>
      </c>
      <c r="J21" s="91">
        <f t="shared" si="1"/>
        <v>63.676470000000002</v>
      </c>
      <c r="K21" s="92">
        <f t="shared" si="2"/>
        <v>16</v>
      </c>
      <c r="L21" s="90">
        <v>215</v>
      </c>
      <c r="M21" s="91">
        <f t="shared" si="3"/>
        <v>63.235289999999999</v>
      </c>
      <c r="N21" s="92">
        <f t="shared" si="4"/>
        <v>11</v>
      </c>
      <c r="O21" s="90">
        <v>219</v>
      </c>
      <c r="P21" s="91">
        <f t="shared" si="5"/>
        <v>64.411760000000001</v>
      </c>
      <c r="Q21" s="92">
        <f t="shared" si="6"/>
        <v>10</v>
      </c>
      <c r="R21" s="84"/>
      <c r="S21" s="84"/>
      <c r="T21" s="90">
        <f t="shared" si="7"/>
        <v>650.5</v>
      </c>
      <c r="U21" s="93">
        <f t="shared" si="8"/>
        <v>63.774509999999999</v>
      </c>
      <c r="V21" s="94"/>
    </row>
    <row r="22" spans="1:22" s="95" customFormat="1" ht="32.1" customHeight="1" x14ac:dyDescent="0.2">
      <c r="A22" s="86">
        <f t="shared" si="0"/>
        <v>13</v>
      </c>
      <c r="B22" s="78" t="s">
        <v>358</v>
      </c>
      <c r="C22" s="132" t="s">
        <v>359</v>
      </c>
      <c r="D22" s="126" t="s">
        <v>30</v>
      </c>
      <c r="E22" s="78" t="s">
        <v>364</v>
      </c>
      <c r="F22" s="132" t="s">
        <v>361</v>
      </c>
      <c r="G22" s="125" t="s">
        <v>362</v>
      </c>
      <c r="H22" s="127" t="s">
        <v>363</v>
      </c>
      <c r="I22" s="90">
        <v>219</v>
      </c>
      <c r="J22" s="91">
        <f t="shared" si="1"/>
        <v>64.411760000000001</v>
      </c>
      <c r="K22" s="92">
        <f t="shared" si="2"/>
        <v>13</v>
      </c>
      <c r="L22" s="90">
        <v>213.5</v>
      </c>
      <c r="M22" s="91">
        <f t="shared" si="3"/>
        <v>62.794119999999999</v>
      </c>
      <c r="N22" s="92">
        <f t="shared" si="4"/>
        <v>13</v>
      </c>
      <c r="O22" s="90">
        <v>215.5</v>
      </c>
      <c r="P22" s="91">
        <f t="shared" si="5"/>
        <v>63.382350000000002</v>
      </c>
      <c r="Q22" s="92">
        <f t="shared" si="6"/>
        <v>11</v>
      </c>
      <c r="R22" s="84"/>
      <c r="S22" s="84"/>
      <c r="T22" s="90">
        <f t="shared" si="7"/>
        <v>648</v>
      </c>
      <c r="U22" s="93">
        <f t="shared" si="8"/>
        <v>63.529409999999999</v>
      </c>
      <c r="V22" s="94"/>
    </row>
    <row r="23" spans="1:22" s="95" customFormat="1" ht="32.1" customHeight="1" x14ac:dyDescent="0.2">
      <c r="A23" s="86">
        <f t="shared" si="0"/>
        <v>14</v>
      </c>
      <c r="B23" s="83" t="s">
        <v>214</v>
      </c>
      <c r="C23" s="132" t="s">
        <v>215</v>
      </c>
      <c r="D23" s="126" t="s">
        <v>28</v>
      </c>
      <c r="E23" s="78" t="s">
        <v>216</v>
      </c>
      <c r="F23" s="132" t="s">
        <v>217</v>
      </c>
      <c r="G23" s="125" t="s">
        <v>131</v>
      </c>
      <c r="H23" s="127" t="s">
        <v>132</v>
      </c>
      <c r="I23" s="90">
        <v>217</v>
      </c>
      <c r="J23" s="91">
        <f t="shared" si="1"/>
        <v>63.823529999999998</v>
      </c>
      <c r="K23" s="92">
        <f t="shared" si="2"/>
        <v>15</v>
      </c>
      <c r="L23" s="90">
        <v>216.5</v>
      </c>
      <c r="M23" s="91">
        <f t="shared" si="3"/>
        <v>63.676470000000002</v>
      </c>
      <c r="N23" s="92">
        <f t="shared" si="4"/>
        <v>10</v>
      </c>
      <c r="O23" s="90">
        <v>212</v>
      </c>
      <c r="P23" s="91">
        <f t="shared" si="5"/>
        <v>62.352939999999997</v>
      </c>
      <c r="Q23" s="92">
        <f t="shared" si="6"/>
        <v>14</v>
      </c>
      <c r="R23" s="84"/>
      <c r="S23" s="84"/>
      <c r="T23" s="90">
        <f t="shared" si="7"/>
        <v>645.5</v>
      </c>
      <c r="U23" s="93">
        <f t="shared" si="8"/>
        <v>63.284309999999998</v>
      </c>
      <c r="V23" s="94"/>
    </row>
    <row r="24" spans="1:22" s="95" customFormat="1" ht="32.1" customHeight="1" x14ac:dyDescent="0.2">
      <c r="A24" s="86">
        <f t="shared" si="0"/>
        <v>15</v>
      </c>
      <c r="B24" s="115" t="s">
        <v>201</v>
      </c>
      <c r="C24" s="114" t="s">
        <v>200</v>
      </c>
      <c r="D24" s="112" t="s">
        <v>202</v>
      </c>
      <c r="E24" s="128" t="s">
        <v>204</v>
      </c>
      <c r="F24" s="132" t="s">
        <v>205</v>
      </c>
      <c r="G24" s="125" t="s">
        <v>203</v>
      </c>
      <c r="H24" s="127" t="s">
        <v>31</v>
      </c>
      <c r="I24" s="90">
        <v>220.5</v>
      </c>
      <c r="J24" s="91">
        <f t="shared" si="1"/>
        <v>64.852940000000004</v>
      </c>
      <c r="K24" s="92">
        <f t="shared" si="2"/>
        <v>11</v>
      </c>
      <c r="L24" s="90">
        <v>208</v>
      </c>
      <c r="M24" s="91">
        <f t="shared" si="3"/>
        <v>61.176470000000002</v>
      </c>
      <c r="N24" s="92">
        <f t="shared" si="4"/>
        <v>20</v>
      </c>
      <c r="O24" s="90">
        <v>212</v>
      </c>
      <c r="P24" s="91">
        <f t="shared" si="5"/>
        <v>62.352939999999997</v>
      </c>
      <c r="Q24" s="92">
        <f t="shared" si="6"/>
        <v>14</v>
      </c>
      <c r="R24" s="84"/>
      <c r="S24" s="84"/>
      <c r="T24" s="90">
        <f t="shared" si="7"/>
        <v>640.5</v>
      </c>
      <c r="U24" s="93">
        <f t="shared" si="8"/>
        <v>62.794119999999999</v>
      </c>
      <c r="V24" s="94"/>
    </row>
    <row r="25" spans="1:22" s="95" customFormat="1" ht="32.1" customHeight="1" x14ac:dyDescent="0.2">
      <c r="A25" s="86">
        <f t="shared" si="0"/>
        <v>16</v>
      </c>
      <c r="B25" s="44" t="s">
        <v>303</v>
      </c>
      <c r="C25" s="132" t="s">
        <v>304</v>
      </c>
      <c r="D25" s="126" t="s">
        <v>28</v>
      </c>
      <c r="E25" s="47" t="s">
        <v>277</v>
      </c>
      <c r="F25" s="132" t="s">
        <v>278</v>
      </c>
      <c r="G25" s="125" t="s">
        <v>169</v>
      </c>
      <c r="H25" s="127" t="s">
        <v>305</v>
      </c>
      <c r="I25" s="90">
        <v>222</v>
      </c>
      <c r="J25" s="91">
        <f t="shared" si="1"/>
        <v>65.294120000000007</v>
      </c>
      <c r="K25" s="92">
        <f t="shared" si="2"/>
        <v>9</v>
      </c>
      <c r="L25" s="90">
        <v>212</v>
      </c>
      <c r="M25" s="91">
        <f t="shared" si="3"/>
        <v>62.352939999999997</v>
      </c>
      <c r="N25" s="92">
        <f t="shared" si="4"/>
        <v>14</v>
      </c>
      <c r="O25" s="90">
        <v>205.5</v>
      </c>
      <c r="P25" s="91">
        <f t="shared" si="5"/>
        <v>60.441180000000003</v>
      </c>
      <c r="Q25" s="92">
        <f t="shared" si="6"/>
        <v>19</v>
      </c>
      <c r="R25" s="84"/>
      <c r="S25" s="84"/>
      <c r="T25" s="90">
        <f t="shared" si="7"/>
        <v>639.5</v>
      </c>
      <c r="U25" s="93">
        <f t="shared" si="8"/>
        <v>62.696080000000002</v>
      </c>
      <c r="V25" s="94"/>
    </row>
    <row r="26" spans="1:22" s="95" customFormat="1" ht="32.1" customHeight="1" x14ac:dyDescent="0.2">
      <c r="A26" s="86">
        <f t="shared" si="0"/>
        <v>17</v>
      </c>
      <c r="B26" s="5" t="s">
        <v>328</v>
      </c>
      <c r="C26" s="132" t="s">
        <v>90</v>
      </c>
      <c r="D26" s="126" t="s">
        <v>28</v>
      </c>
      <c r="E26" s="76" t="s">
        <v>93</v>
      </c>
      <c r="F26" s="132" t="s">
        <v>94</v>
      </c>
      <c r="G26" s="125" t="s">
        <v>95</v>
      </c>
      <c r="H26" s="127" t="s">
        <v>49</v>
      </c>
      <c r="I26" s="90">
        <v>216</v>
      </c>
      <c r="J26" s="91">
        <f t="shared" si="1"/>
        <v>63.529409999999999</v>
      </c>
      <c r="K26" s="92">
        <f t="shared" si="2"/>
        <v>17</v>
      </c>
      <c r="L26" s="90">
        <v>211</v>
      </c>
      <c r="M26" s="91">
        <f t="shared" si="3"/>
        <v>62.058819999999997</v>
      </c>
      <c r="N26" s="92">
        <f t="shared" si="4"/>
        <v>17</v>
      </c>
      <c r="O26" s="90">
        <v>210.5</v>
      </c>
      <c r="P26" s="91">
        <f t="shared" si="5"/>
        <v>61.911760000000001</v>
      </c>
      <c r="Q26" s="92">
        <f t="shared" si="6"/>
        <v>16</v>
      </c>
      <c r="R26" s="84"/>
      <c r="S26" s="84"/>
      <c r="T26" s="90">
        <f t="shared" si="7"/>
        <v>637.5</v>
      </c>
      <c r="U26" s="93">
        <f t="shared" si="8"/>
        <v>62.5</v>
      </c>
      <c r="V26" s="94"/>
    </row>
    <row r="27" spans="1:22" s="95" customFormat="1" ht="32.1" customHeight="1" x14ac:dyDescent="0.2">
      <c r="A27" s="86">
        <f t="shared" si="0"/>
        <v>18</v>
      </c>
      <c r="B27" s="43" t="s">
        <v>54</v>
      </c>
      <c r="C27" s="132"/>
      <c r="D27" s="126">
        <v>2</v>
      </c>
      <c r="E27" s="118" t="s">
        <v>57</v>
      </c>
      <c r="F27" s="132" t="s">
        <v>55</v>
      </c>
      <c r="G27" s="125" t="s">
        <v>56</v>
      </c>
      <c r="H27" s="127" t="s">
        <v>31</v>
      </c>
      <c r="I27" s="90">
        <v>213.5</v>
      </c>
      <c r="J27" s="91">
        <f t="shared" si="1"/>
        <v>62.794119999999999</v>
      </c>
      <c r="K27" s="92">
        <f t="shared" si="2"/>
        <v>18</v>
      </c>
      <c r="L27" s="90">
        <v>209.5</v>
      </c>
      <c r="M27" s="91">
        <f t="shared" si="3"/>
        <v>61.617649999999998</v>
      </c>
      <c r="N27" s="92">
        <f t="shared" si="4"/>
        <v>19</v>
      </c>
      <c r="O27" s="90">
        <v>206</v>
      </c>
      <c r="P27" s="91">
        <f t="shared" si="5"/>
        <v>60.588239999999999</v>
      </c>
      <c r="Q27" s="92">
        <f t="shared" si="6"/>
        <v>18</v>
      </c>
      <c r="R27" s="84"/>
      <c r="S27" s="84"/>
      <c r="T27" s="90">
        <f t="shared" si="7"/>
        <v>629</v>
      </c>
      <c r="U27" s="93">
        <f t="shared" si="8"/>
        <v>61.666670000000003</v>
      </c>
      <c r="V27" s="94"/>
    </row>
    <row r="28" spans="1:22" s="95" customFormat="1" ht="32.1" customHeight="1" x14ac:dyDescent="0.2">
      <c r="A28" s="86">
        <f t="shared" si="0"/>
        <v>19</v>
      </c>
      <c r="B28" s="83" t="s">
        <v>113</v>
      </c>
      <c r="C28" s="132" t="s">
        <v>114</v>
      </c>
      <c r="D28" s="126" t="s">
        <v>30</v>
      </c>
      <c r="E28" s="116" t="s">
        <v>115</v>
      </c>
      <c r="F28" s="132" t="s">
        <v>116</v>
      </c>
      <c r="G28" s="125" t="s">
        <v>117</v>
      </c>
      <c r="H28" s="127" t="s">
        <v>51</v>
      </c>
      <c r="I28" s="90">
        <v>211.5</v>
      </c>
      <c r="J28" s="91">
        <f t="shared" si="1"/>
        <v>62.205880000000001</v>
      </c>
      <c r="K28" s="92">
        <f t="shared" si="2"/>
        <v>19</v>
      </c>
      <c r="L28" s="90">
        <v>211.5</v>
      </c>
      <c r="M28" s="91">
        <f t="shared" si="3"/>
        <v>62.205880000000001</v>
      </c>
      <c r="N28" s="92">
        <f t="shared" si="4"/>
        <v>16</v>
      </c>
      <c r="O28" s="90">
        <v>204.5</v>
      </c>
      <c r="P28" s="91">
        <f t="shared" si="5"/>
        <v>60.147060000000003</v>
      </c>
      <c r="Q28" s="92">
        <f t="shared" si="6"/>
        <v>20</v>
      </c>
      <c r="R28" s="84"/>
      <c r="S28" s="84"/>
      <c r="T28" s="90">
        <f t="shared" si="7"/>
        <v>627.5</v>
      </c>
      <c r="U28" s="93">
        <f t="shared" si="8"/>
        <v>61.51961</v>
      </c>
      <c r="V28" s="94"/>
    </row>
    <row r="29" spans="1:22" s="95" customFormat="1" ht="32.1" customHeight="1" x14ac:dyDescent="0.2">
      <c r="A29" s="86">
        <f t="shared" si="0"/>
        <v>20</v>
      </c>
      <c r="B29" s="68" t="s">
        <v>196</v>
      </c>
      <c r="C29" s="132" t="s">
        <v>197</v>
      </c>
      <c r="D29" s="126" t="s">
        <v>28</v>
      </c>
      <c r="E29" s="54" t="s">
        <v>198</v>
      </c>
      <c r="F29" s="132" t="s">
        <v>199</v>
      </c>
      <c r="G29" s="125" t="s">
        <v>169</v>
      </c>
      <c r="H29" s="127" t="s">
        <v>79</v>
      </c>
      <c r="I29" s="90">
        <v>210</v>
      </c>
      <c r="J29" s="91">
        <f t="shared" si="1"/>
        <v>61.764710000000001</v>
      </c>
      <c r="K29" s="92">
        <f t="shared" si="2"/>
        <v>20</v>
      </c>
      <c r="L29" s="90">
        <v>210</v>
      </c>
      <c r="M29" s="91">
        <f t="shared" si="3"/>
        <v>61.764710000000001</v>
      </c>
      <c r="N29" s="92">
        <f t="shared" si="4"/>
        <v>18</v>
      </c>
      <c r="O29" s="90">
        <v>206.5</v>
      </c>
      <c r="P29" s="91">
        <f t="shared" si="5"/>
        <v>60.735289999999999</v>
      </c>
      <c r="Q29" s="92">
        <f t="shared" si="6"/>
        <v>17</v>
      </c>
      <c r="R29" s="84"/>
      <c r="S29" s="84"/>
      <c r="T29" s="90">
        <f t="shared" si="7"/>
        <v>626.5</v>
      </c>
      <c r="U29" s="93">
        <f t="shared" si="8"/>
        <v>61.421570000000003</v>
      </c>
      <c r="V29" s="94"/>
    </row>
    <row r="30" spans="1:22" s="95" customFormat="1" ht="31.5" customHeight="1" x14ac:dyDescent="0.2">
      <c r="A30" s="86">
        <f t="shared" si="0"/>
        <v>21</v>
      </c>
      <c r="B30" s="44" t="s">
        <v>223</v>
      </c>
      <c r="C30" s="132" t="s">
        <v>222</v>
      </c>
      <c r="D30" s="126">
        <v>1</v>
      </c>
      <c r="E30" s="130" t="s">
        <v>224</v>
      </c>
      <c r="F30" s="132" t="s">
        <v>225</v>
      </c>
      <c r="G30" s="125" t="s">
        <v>226</v>
      </c>
      <c r="H30" s="127" t="s">
        <v>227</v>
      </c>
      <c r="I30" s="90">
        <v>172.5</v>
      </c>
      <c r="J30" s="91">
        <f t="shared" si="1"/>
        <v>50.735289999999999</v>
      </c>
      <c r="K30" s="92">
        <f t="shared" si="2"/>
        <v>21</v>
      </c>
      <c r="L30" s="90">
        <v>166</v>
      </c>
      <c r="M30" s="91">
        <f t="shared" si="3"/>
        <v>48.823529999999998</v>
      </c>
      <c r="N30" s="92">
        <f t="shared" si="4"/>
        <v>21</v>
      </c>
      <c r="O30" s="90">
        <v>172</v>
      </c>
      <c r="P30" s="91">
        <f t="shared" si="5"/>
        <v>50.588239999999999</v>
      </c>
      <c r="Q30" s="92">
        <f t="shared" si="6"/>
        <v>21</v>
      </c>
      <c r="R30" s="84"/>
      <c r="S30" s="84"/>
      <c r="T30" s="90">
        <f t="shared" si="7"/>
        <v>510.5</v>
      </c>
      <c r="U30" s="93">
        <f t="shared" si="8"/>
        <v>50.049019999999999</v>
      </c>
      <c r="V30" s="94"/>
    </row>
    <row r="31" spans="1:22" ht="24.95" customHeight="1" x14ac:dyDescent="0.2">
      <c r="A31" s="30"/>
      <c r="B31" s="35"/>
      <c r="C31" s="35"/>
      <c r="D31" s="36"/>
      <c r="E31" s="37"/>
      <c r="F31" s="38"/>
      <c r="G31" s="39"/>
      <c r="H31" s="40"/>
      <c r="I31" s="31"/>
      <c r="J31" s="32"/>
      <c r="K31" s="31"/>
      <c r="L31" s="31"/>
      <c r="M31" s="32"/>
      <c r="N31" s="31"/>
      <c r="O31" s="31"/>
      <c r="P31" s="32"/>
      <c r="Q31" s="31"/>
      <c r="R31" s="41"/>
      <c r="S31" s="41"/>
      <c r="T31" s="31"/>
      <c r="U31" s="33"/>
    </row>
    <row r="32" spans="1:22" ht="24.95" customHeight="1" x14ac:dyDescent="0.2">
      <c r="A32" s="10"/>
      <c r="B32" s="19" t="s">
        <v>2</v>
      </c>
      <c r="C32" s="19"/>
      <c r="D32" s="20"/>
      <c r="E32" s="10"/>
      <c r="F32" s="10"/>
      <c r="G32" s="21"/>
      <c r="H32" s="71" t="s">
        <v>401</v>
      </c>
      <c r="I32" s="11"/>
      <c r="J32" s="4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2" ht="24.95" customHeight="1" x14ac:dyDescent="0.25">
      <c r="A33" s="23"/>
      <c r="B33" s="24" t="s">
        <v>3</v>
      </c>
      <c r="C33" s="24"/>
      <c r="D33" s="12"/>
      <c r="E33" s="17"/>
      <c r="F33" s="17"/>
      <c r="G33" s="7"/>
      <c r="H33" s="72" t="s">
        <v>70</v>
      </c>
      <c r="I33" s="8"/>
      <c r="J33" s="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2"/>
    </row>
    <row r="34" spans="1:22" s="22" customFormat="1" ht="24.95" customHeight="1" x14ac:dyDescent="0.2">
      <c r="A34"/>
      <c r="B34" s="3"/>
      <c r="C34" s="3"/>
      <c r="D34" s="3"/>
      <c r="E34" s="3"/>
      <c r="F34" s="3"/>
      <c r="G34" s="3"/>
      <c r="H34" s="3"/>
      <c r="I34" s="3"/>
      <c r="J34" s="3"/>
      <c r="K34"/>
      <c r="L34"/>
      <c r="M34"/>
      <c r="N34"/>
      <c r="O34"/>
      <c r="P34"/>
      <c r="Q34"/>
      <c r="R34"/>
      <c r="S34"/>
      <c r="T34"/>
      <c r="U34"/>
      <c r="V34" s="25"/>
    </row>
    <row r="35" spans="1:22" s="25" customFormat="1" ht="24.95" customHeight="1" x14ac:dyDescent="0.2">
      <c r="A35"/>
      <c r="B35" s="3"/>
      <c r="C35" s="3"/>
      <c r="D35" s="3"/>
      <c r="E35" s="3"/>
      <c r="F35" s="3"/>
      <c r="G35" s="3"/>
      <c r="H35" s="3"/>
      <c r="I35" s="3"/>
      <c r="J35" s="3"/>
      <c r="K35"/>
      <c r="L35"/>
      <c r="M35"/>
      <c r="N35"/>
      <c r="O35"/>
      <c r="P35"/>
      <c r="Q35"/>
      <c r="R35"/>
      <c r="S35"/>
      <c r="T35"/>
      <c r="U35"/>
      <c r="V35"/>
    </row>
  </sheetData>
  <sortState ref="A10:V30">
    <sortCondition ref="A10:A30"/>
  </sortState>
  <mergeCells count="23">
    <mergeCell ref="I8:K8"/>
    <mergeCell ref="S8:S9"/>
    <mergeCell ref="C8:C9"/>
    <mergeCell ref="A3:V3"/>
    <mergeCell ref="E8:E9"/>
    <mergeCell ref="O8:Q8"/>
    <mergeCell ref="B8:B9"/>
    <mergeCell ref="A1:V1"/>
    <mergeCell ref="V8:V9"/>
    <mergeCell ref="Q7:V7"/>
    <mergeCell ref="A6:V6"/>
    <mergeCell ref="A5:V5"/>
    <mergeCell ref="G8:G9"/>
    <mergeCell ref="A8:A9"/>
    <mergeCell ref="A2:V2"/>
    <mergeCell ref="A4:V4"/>
    <mergeCell ref="T8:T9"/>
    <mergeCell ref="F8:F9"/>
    <mergeCell ref="D8:D9"/>
    <mergeCell ref="R8:R9"/>
    <mergeCell ref="H8:H9"/>
    <mergeCell ref="U8:U9"/>
    <mergeCell ref="L8:N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opLeftCell="A7" zoomScale="90" zoomScaleNormal="90" workbookViewId="0">
      <selection activeCell="H21" sqref="H21:J22"/>
    </sheetView>
  </sheetViews>
  <sheetFormatPr defaultRowHeight="12.75" x14ac:dyDescent="0.2"/>
  <cols>
    <col min="1" max="1" width="4.7109375" customWidth="1"/>
    <col min="2" max="2" width="24.7109375" customWidth="1"/>
    <col min="3" max="3" width="8.7109375" hidden="1" customWidth="1"/>
    <col min="4" max="4" width="6.7109375" customWidth="1"/>
    <col min="5" max="5" width="36.7109375" customWidth="1"/>
    <col min="6" max="6" width="8.7109375" hidden="1" customWidth="1"/>
    <col min="7" max="7" width="17.7109375" hidden="1" customWidth="1"/>
    <col min="8" max="8" width="22.7109375" customWidth="1"/>
    <col min="9" max="9" width="6.7109375" customWidth="1"/>
    <col min="10" max="10" width="8.7109375" customWidth="1"/>
    <col min="11" max="11" width="4.7109375" customWidth="1"/>
    <col min="12" max="12" width="6.7109375" customWidth="1"/>
    <col min="13" max="13" width="8.7109375" customWidth="1"/>
    <col min="14" max="14" width="4.7109375" customWidth="1"/>
    <col min="15" max="15" width="6.7109375" customWidth="1"/>
    <col min="16" max="16" width="8.7109375" customWidth="1"/>
    <col min="17" max="19" width="4.7109375" customWidth="1"/>
    <col min="20" max="20" width="6.7109375" customWidth="1"/>
    <col min="21" max="21" width="8.7109375" customWidth="1"/>
    <col min="22" max="22" width="6.7109375" hidden="1" customWidth="1"/>
  </cols>
  <sheetData>
    <row r="1" spans="1:22" s="9" customFormat="1" ht="24.95" customHeight="1" x14ac:dyDescent="0.3">
      <c r="A1" s="196" t="s">
        <v>143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1:22" s="9" customFormat="1" ht="24.95" customHeight="1" x14ac:dyDescent="0.3">
      <c r="A2" s="201" t="s">
        <v>7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</row>
    <row r="3" spans="1:22" ht="24.95" customHeight="1" x14ac:dyDescent="0.2">
      <c r="A3" s="201" t="s">
        <v>20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ht="24.95" customHeight="1" x14ac:dyDescent="0.2">
      <c r="A4" s="200" t="s">
        <v>402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s="18" customFormat="1" ht="24.95" customHeight="1" x14ac:dyDescent="0.25">
      <c r="A5" s="13" t="s">
        <v>23</v>
      </c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9" t="s">
        <v>403</v>
      </c>
      <c r="R5" s="199"/>
      <c r="S5" s="199"/>
      <c r="T5" s="199"/>
      <c r="U5" s="199"/>
      <c r="V5" s="199"/>
    </row>
    <row r="6" spans="1:22" ht="20.100000000000001" customHeight="1" x14ac:dyDescent="0.2">
      <c r="A6" s="204" t="s">
        <v>1</v>
      </c>
      <c r="B6" s="224" t="s">
        <v>17</v>
      </c>
      <c r="C6" s="202" t="s">
        <v>12</v>
      </c>
      <c r="D6" s="210" t="s">
        <v>11</v>
      </c>
      <c r="E6" s="222" t="s">
        <v>18</v>
      </c>
      <c r="F6" s="202" t="s">
        <v>12</v>
      </c>
      <c r="G6" s="202" t="s">
        <v>8</v>
      </c>
      <c r="H6" s="213" t="s">
        <v>4</v>
      </c>
      <c r="I6" s="217" t="s">
        <v>9</v>
      </c>
      <c r="J6" s="218"/>
      <c r="K6" s="219"/>
      <c r="L6" s="217" t="s">
        <v>5</v>
      </c>
      <c r="M6" s="218"/>
      <c r="N6" s="219"/>
      <c r="O6" s="217" t="s">
        <v>10</v>
      </c>
      <c r="P6" s="218"/>
      <c r="Q6" s="218"/>
      <c r="R6" s="212" t="s">
        <v>26</v>
      </c>
      <c r="S6" s="220" t="s">
        <v>27</v>
      </c>
      <c r="T6" s="207" t="s">
        <v>6</v>
      </c>
      <c r="U6" s="215" t="s">
        <v>22</v>
      </c>
      <c r="V6" s="197" t="s">
        <v>15</v>
      </c>
    </row>
    <row r="7" spans="1:22" ht="39.950000000000003" customHeight="1" x14ac:dyDescent="0.2">
      <c r="A7" s="205"/>
      <c r="B7" s="225"/>
      <c r="C7" s="209"/>
      <c r="D7" s="211"/>
      <c r="E7" s="223"/>
      <c r="F7" s="209"/>
      <c r="G7" s="203"/>
      <c r="H7" s="214"/>
      <c r="I7" s="28" t="s">
        <v>16</v>
      </c>
      <c r="J7" s="29" t="s">
        <v>0</v>
      </c>
      <c r="K7" s="28" t="s">
        <v>1</v>
      </c>
      <c r="L7" s="28" t="s">
        <v>16</v>
      </c>
      <c r="M7" s="29" t="s">
        <v>0</v>
      </c>
      <c r="N7" s="28" t="s">
        <v>1</v>
      </c>
      <c r="O7" s="28" t="s">
        <v>16</v>
      </c>
      <c r="P7" s="29" t="s">
        <v>0</v>
      </c>
      <c r="Q7" s="73" t="s">
        <v>1</v>
      </c>
      <c r="R7" s="212"/>
      <c r="S7" s="221"/>
      <c r="T7" s="208"/>
      <c r="U7" s="216"/>
      <c r="V7" s="198"/>
    </row>
    <row r="8" spans="1:22" ht="32.1" customHeight="1" x14ac:dyDescent="0.25">
      <c r="A8" s="226" t="s">
        <v>69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/>
      <c r="V8" s="147"/>
    </row>
    <row r="9" spans="1:22" s="95" customFormat="1" ht="32.1" customHeight="1" x14ac:dyDescent="0.2">
      <c r="A9" s="86">
        <f>RANK(U9,$U$9:$U$12,0)</f>
        <v>1</v>
      </c>
      <c r="B9" s="68" t="s">
        <v>250</v>
      </c>
      <c r="C9" s="132" t="s">
        <v>251</v>
      </c>
      <c r="D9" s="126" t="s">
        <v>28</v>
      </c>
      <c r="E9" s="47" t="s">
        <v>252</v>
      </c>
      <c r="F9" s="132" t="s">
        <v>253</v>
      </c>
      <c r="G9" s="125" t="s">
        <v>254</v>
      </c>
      <c r="H9" s="127" t="s">
        <v>79</v>
      </c>
      <c r="I9" s="90">
        <v>230</v>
      </c>
      <c r="J9" s="91">
        <f>ROUND(I9/3.4,5)</f>
        <v>67.647059999999996</v>
      </c>
      <c r="K9" s="92">
        <f>RANK(J9,J$9:J$12,0)</f>
        <v>1</v>
      </c>
      <c r="L9" s="90">
        <v>225.5</v>
      </c>
      <c r="M9" s="91">
        <f>ROUND(L9/3.4,5)</f>
        <v>66.323530000000005</v>
      </c>
      <c r="N9" s="92">
        <f>RANK(M9,M$9:M$12,0)</f>
        <v>1</v>
      </c>
      <c r="O9" s="90">
        <v>235</v>
      </c>
      <c r="P9" s="91">
        <f>ROUND(O9/3.4,5)</f>
        <v>69.117649999999998</v>
      </c>
      <c r="Q9" s="92">
        <f>RANK(P9,P$9:P$12,0)</f>
        <v>1</v>
      </c>
      <c r="R9" s="84"/>
      <c r="S9" s="84"/>
      <c r="T9" s="90">
        <f>I9+L9+O9</f>
        <v>690.5</v>
      </c>
      <c r="U9" s="93">
        <f>ROUND(T9/3.4/3,5)</f>
        <v>67.696079999999995</v>
      </c>
      <c r="V9" s="94"/>
    </row>
    <row r="10" spans="1:22" s="95" customFormat="1" ht="32.1" customHeight="1" x14ac:dyDescent="0.2">
      <c r="A10" s="86">
        <f>RANK(U10,$U$9:$U$12,0)</f>
        <v>2</v>
      </c>
      <c r="B10" s="68" t="s">
        <v>121</v>
      </c>
      <c r="C10" s="132" t="s">
        <v>122</v>
      </c>
      <c r="D10" s="126" t="s">
        <v>33</v>
      </c>
      <c r="E10" s="122" t="s">
        <v>123</v>
      </c>
      <c r="F10" s="132" t="s">
        <v>124</v>
      </c>
      <c r="G10" s="125" t="s">
        <v>125</v>
      </c>
      <c r="H10" s="127" t="s">
        <v>80</v>
      </c>
      <c r="I10" s="90">
        <v>222</v>
      </c>
      <c r="J10" s="91">
        <f>ROUND(I10/3.4,5)</f>
        <v>65.294120000000007</v>
      </c>
      <c r="K10" s="92">
        <f>RANK(J10,J$9:J$12,0)</f>
        <v>2</v>
      </c>
      <c r="L10" s="90">
        <v>218.5</v>
      </c>
      <c r="M10" s="91">
        <f>ROUND(L10/3.4,5)</f>
        <v>64.264709999999994</v>
      </c>
      <c r="N10" s="92">
        <f>RANK(M10,M$9:M$12,0)</f>
        <v>2</v>
      </c>
      <c r="O10" s="90">
        <v>220</v>
      </c>
      <c r="P10" s="91">
        <f>ROUND(O10/3.4,5)</f>
        <v>64.705879999999993</v>
      </c>
      <c r="Q10" s="92">
        <f>RANK(P10,P$9:P$12,0)</f>
        <v>3</v>
      </c>
      <c r="R10" s="84"/>
      <c r="S10" s="84"/>
      <c r="T10" s="90">
        <f>I10+L10+O10</f>
        <v>660.5</v>
      </c>
      <c r="U10" s="93">
        <f>ROUND(T10/3.4/3,5)</f>
        <v>64.754900000000006</v>
      </c>
      <c r="V10" s="94"/>
    </row>
    <row r="11" spans="1:22" s="95" customFormat="1" ht="32.1" customHeight="1" x14ac:dyDescent="0.2">
      <c r="A11" s="86">
        <f>RANK(U11,$U$9:$U$12,0)</f>
        <v>3</v>
      </c>
      <c r="B11" s="111" t="s">
        <v>389</v>
      </c>
      <c r="C11" s="132" t="s">
        <v>390</v>
      </c>
      <c r="D11" s="126" t="s">
        <v>28</v>
      </c>
      <c r="E11" s="143" t="s">
        <v>391</v>
      </c>
      <c r="F11" s="132" t="s">
        <v>392</v>
      </c>
      <c r="G11" s="125" t="s">
        <v>393</v>
      </c>
      <c r="H11" s="127" t="s">
        <v>396</v>
      </c>
      <c r="I11" s="90">
        <v>220.5</v>
      </c>
      <c r="J11" s="91">
        <f>ROUND(I11/3.4,5)</f>
        <v>64.852940000000004</v>
      </c>
      <c r="K11" s="92">
        <f>RANK(J11,J$9:J$12,0)</f>
        <v>4</v>
      </c>
      <c r="L11" s="90">
        <v>215.5</v>
      </c>
      <c r="M11" s="91">
        <f>ROUND(L11/3.4,5)</f>
        <v>63.382350000000002</v>
      </c>
      <c r="N11" s="92">
        <f>RANK(M11,M$9:M$12,0)</f>
        <v>4</v>
      </c>
      <c r="O11" s="90">
        <v>224</v>
      </c>
      <c r="P11" s="91">
        <f>ROUND(O11/3.4,5)</f>
        <v>65.882350000000002</v>
      </c>
      <c r="Q11" s="92">
        <f>RANK(P11,P$9:P$12,0)</f>
        <v>2</v>
      </c>
      <c r="R11" s="84"/>
      <c r="S11" s="84"/>
      <c r="T11" s="90">
        <f>I11+L11+O11</f>
        <v>660</v>
      </c>
      <c r="U11" s="93">
        <f>ROUND(T11/3.4/3,5)</f>
        <v>64.705879999999993</v>
      </c>
      <c r="V11" s="94"/>
    </row>
    <row r="12" spans="1:22" s="95" customFormat="1" ht="32.1" customHeight="1" x14ac:dyDescent="0.2">
      <c r="A12" s="86">
        <f>RANK(U12,$U$9:$U$12,0)</f>
        <v>4</v>
      </c>
      <c r="B12" s="44" t="s">
        <v>321</v>
      </c>
      <c r="C12" s="132" t="s">
        <v>322</v>
      </c>
      <c r="D12" s="126" t="s">
        <v>28</v>
      </c>
      <c r="E12" s="47" t="s">
        <v>323</v>
      </c>
      <c r="F12" s="132" t="s">
        <v>324</v>
      </c>
      <c r="G12" s="125" t="s">
        <v>209</v>
      </c>
      <c r="H12" s="127" t="s">
        <v>80</v>
      </c>
      <c r="I12" s="90">
        <v>221.5</v>
      </c>
      <c r="J12" s="91">
        <f>ROUND(I12/3.4,5)</f>
        <v>65.147059999999996</v>
      </c>
      <c r="K12" s="92">
        <f>RANK(J12,J$9:J$12,0)</f>
        <v>3</v>
      </c>
      <c r="L12" s="90">
        <v>216</v>
      </c>
      <c r="M12" s="91">
        <f>ROUND(L12/3.4,5)</f>
        <v>63.529409999999999</v>
      </c>
      <c r="N12" s="92">
        <f>RANK(M12,M$9:M$12,0)</f>
        <v>3</v>
      </c>
      <c r="O12" s="90">
        <v>218</v>
      </c>
      <c r="P12" s="91">
        <f>ROUND(O12/3.4,5)</f>
        <v>64.117649999999998</v>
      </c>
      <c r="Q12" s="92">
        <f>RANK(P12,P$9:P$12,0)</f>
        <v>4</v>
      </c>
      <c r="R12" s="84"/>
      <c r="S12" s="84"/>
      <c r="T12" s="90">
        <f>I12+L12+O12</f>
        <v>655.5</v>
      </c>
      <c r="U12" s="93">
        <f>ROUND(T12/3.4/3,5)</f>
        <v>64.264709999999994</v>
      </c>
      <c r="V12" s="94"/>
    </row>
    <row r="13" spans="1:22" ht="32.1" customHeight="1" x14ac:dyDescent="0.2">
      <c r="A13" s="226" t="s">
        <v>405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</row>
    <row r="14" spans="1:22" ht="32.1" customHeight="1" x14ac:dyDescent="0.2">
      <c r="A14" s="86">
        <f>RANK(U14,$U$14:$U$16,0)</f>
        <v>1</v>
      </c>
      <c r="B14" s="46" t="s">
        <v>126</v>
      </c>
      <c r="C14" s="132" t="s">
        <v>127</v>
      </c>
      <c r="D14" s="126" t="s">
        <v>128</v>
      </c>
      <c r="E14" s="68" t="s">
        <v>338</v>
      </c>
      <c r="F14" s="132" t="s">
        <v>339</v>
      </c>
      <c r="G14" s="125" t="s">
        <v>131</v>
      </c>
      <c r="H14" s="127" t="s">
        <v>132</v>
      </c>
      <c r="I14" s="69">
        <v>317</v>
      </c>
      <c r="J14" s="79">
        <f>ROUND(I14/4.7,5)</f>
        <v>67.446809999999999</v>
      </c>
      <c r="K14" s="92">
        <f>RANK(J14,J$14:J$16,0)</f>
        <v>1</v>
      </c>
      <c r="L14" s="69">
        <v>316</v>
      </c>
      <c r="M14" s="79">
        <f>ROUND(L14/4.7,5)</f>
        <v>67.234039999999993</v>
      </c>
      <c r="N14" s="92">
        <f>RANK(M14,M$14:M$16,0)</f>
        <v>1</v>
      </c>
      <c r="O14" s="69">
        <v>308</v>
      </c>
      <c r="P14" s="79">
        <f>ROUND(O14/4.7,5)</f>
        <v>65.531909999999996</v>
      </c>
      <c r="Q14" s="92">
        <f>RANK(P14,P$14:P$16,0)</f>
        <v>3</v>
      </c>
      <c r="R14" s="75"/>
      <c r="S14" s="75"/>
      <c r="T14" s="69">
        <f>I14+L14+O14</f>
        <v>941</v>
      </c>
      <c r="U14" s="80">
        <f>ROUND(T14/4.7/3,5)</f>
        <v>66.737589999999997</v>
      </c>
    </row>
    <row r="15" spans="1:22" ht="32.1" customHeight="1" x14ac:dyDescent="0.2">
      <c r="A15" s="86">
        <f>RANK(U15,$U$14:$U$16,0)</f>
        <v>2</v>
      </c>
      <c r="B15" s="46" t="s">
        <v>126</v>
      </c>
      <c r="C15" s="132" t="s">
        <v>127</v>
      </c>
      <c r="D15" s="126" t="s">
        <v>128</v>
      </c>
      <c r="E15" s="78" t="s">
        <v>133</v>
      </c>
      <c r="F15" s="132" t="s">
        <v>134</v>
      </c>
      <c r="G15" s="125" t="s">
        <v>131</v>
      </c>
      <c r="H15" s="127" t="s">
        <v>132</v>
      </c>
      <c r="I15" s="69">
        <v>306</v>
      </c>
      <c r="J15" s="79">
        <f>ROUND(I15/4.7,5)</f>
        <v>65.106380000000001</v>
      </c>
      <c r="K15" s="92">
        <f>RANK(J15,J$14:J$16,0)</f>
        <v>2</v>
      </c>
      <c r="L15" s="69">
        <v>311</v>
      </c>
      <c r="M15" s="79">
        <f>ROUND(L15/4.7,5)</f>
        <v>66.170209999999997</v>
      </c>
      <c r="N15" s="92">
        <f>RANK(M15,M$14:M$16,0)</f>
        <v>2</v>
      </c>
      <c r="O15" s="69">
        <v>311.5</v>
      </c>
      <c r="P15" s="79">
        <f>ROUND(O15/4.7,5)</f>
        <v>66.276600000000002</v>
      </c>
      <c r="Q15" s="92">
        <f>RANK(P15,P$14:P$16,0)</f>
        <v>1</v>
      </c>
      <c r="R15" s="75"/>
      <c r="S15" s="75"/>
      <c r="T15" s="69">
        <f>I15+L15+O15</f>
        <v>928.5</v>
      </c>
      <c r="U15" s="80">
        <f>ROUND(T15/4.7/3,5)</f>
        <v>65.851060000000004</v>
      </c>
    </row>
    <row r="16" spans="1:22" ht="32.1" customHeight="1" x14ac:dyDescent="0.2">
      <c r="A16" s="86">
        <f>RANK(U16,$U$14:$U$16,0)</f>
        <v>3</v>
      </c>
      <c r="B16" s="82" t="s">
        <v>190</v>
      </c>
      <c r="C16" s="132" t="s">
        <v>191</v>
      </c>
      <c r="D16" s="126" t="s">
        <v>28</v>
      </c>
      <c r="E16" s="47" t="s">
        <v>192</v>
      </c>
      <c r="F16" s="132" t="s">
        <v>193</v>
      </c>
      <c r="G16" s="125" t="s">
        <v>194</v>
      </c>
      <c r="H16" s="127" t="s">
        <v>195</v>
      </c>
      <c r="I16" s="69">
        <v>305.5</v>
      </c>
      <c r="J16" s="79">
        <f>ROUND(I16/4.7,5)</f>
        <v>65</v>
      </c>
      <c r="K16" s="92">
        <f>RANK(J16,J$14:J$16,0)</f>
        <v>3</v>
      </c>
      <c r="L16" s="69">
        <v>300.5</v>
      </c>
      <c r="M16" s="79">
        <f>ROUND(L16/4.7,5)</f>
        <v>63.936169999999997</v>
      </c>
      <c r="N16" s="92">
        <f>RANK(M16,M$14:M$16,0)</f>
        <v>3</v>
      </c>
      <c r="O16" s="69">
        <v>308.5</v>
      </c>
      <c r="P16" s="79">
        <f>ROUND(O16/4.7,5)</f>
        <v>65.638300000000001</v>
      </c>
      <c r="Q16" s="92">
        <f>RANK(P16,P$14:P$16,0)</f>
        <v>2</v>
      </c>
      <c r="R16" s="75"/>
      <c r="S16" s="75"/>
      <c r="T16" s="69">
        <f>I16+L16+O16</f>
        <v>914.5</v>
      </c>
      <c r="U16" s="80">
        <f>ROUND(T16/4.7/3,5)</f>
        <v>64.858159999999998</v>
      </c>
    </row>
    <row r="17" spans="1:22" ht="32.1" customHeight="1" x14ac:dyDescent="0.2">
      <c r="A17" s="226" t="s">
        <v>71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8"/>
    </row>
    <row r="18" spans="1:22" ht="32.1" customHeight="1" x14ac:dyDescent="0.2">
      <c r="A18" s="86">
        <f>RANK(U18,$U$18:$U$19,0)</f>
        <v>1</v>
      </c>
      <c r="B18" s="44" t="s">
        <v>206</v>
      </c>
      <c r="C18" s="124" t="s">
        <v>207</v>
      </c>
      <c r="D18" s="119" t="s">
        <v>33</v>
      </c>
      <c r="E18" s="47" t="s">
        <v>210</v>
      </c>
      <c r="F18" s="139" t="s">
        <v>208</v>
      </c>
      <c r="G18" s="120" t="s">
        <v>211</v>
      </c>
      <c r="H18" s="121" t="s">
        <v>80</v>
      </c>
      <c r="I18" s="69">
        <v>285</v>
      </c>
      <c r="J18" s="79">
        <f t="shared" ref="J18" si="0">ROUND(I18/4.6,5)</f>
        <v>61.956519999999998</v>
      </c>
      <c r="K18" s="92">
        <f>RANK(J18,J$18:J$19,0)</f>
        <v>1</v>
      </c>
      <c r="L18" s="69">
        <v>305</v>
      </c>
      <c r="M18" s="79">
        <f t="shared" ref="M18" si="1">ROUND(L18/4.6,5)</f>
        <v>66.304349999999999</v>
      </c>
      <c r="N18" s="92">
        <f t="shared" ref="N18:N19" si="2">RANK(M18,M$18:M$19,0)</f>
        <v>1</v>
      </c>
      <c r="O18" s="69">
        <v>300</v>
      </c>
      <c r="P18" s="79">
        <f t="shared" ref="P18" si="3">ROUND(O18/4.6,5)</f>
        <v>65.217389999999995</v>
      </c>
      <c r="Q18" s="92">
        <f t="shared" ref="Q18:Q19" si="4">RANK(P18,P$18:P$19,0)</f>
        <v>1</v>
      </c>
      <c r="R18" s="75"/>
      <c r="S18" s="75"/>
      <c r="T18" s="69">
        <f t="shared" ref="T18" si="5">I18+L18+O18</f>
        <v>890</v>
      </c>
      <c r="U18" s="80">
        <f t="shared" ref="U18" si="6">ROUND(T18/4.6/3,5)</f>
        <v>64.492750000000001</v>
      </c>
    </row>
    <row r="19" spans="1:22" ht="32.1" customHeight="1" x14ac:dyDescent="0.2">
      <c r="A19" s="86">
        <f>RANK(U19,$U$18:$U$19,0)</f>
        <v>2</v>
      </c>
      <c r="B19" s="68" t="s">
        <v>266</v>
      </c>
      <c r="C19" s="124" t="s">
        <v>267</v>
      </c>
      <c r="D19" s="119" t="s">
        <v>28</v>
      </c>
      <c r="E19" s="68" t="s">
        <v>97</v>
      </c>
      <c r="F19" s="124" t="s">
        <v>98</v>
      </c>
      <c r="G19" s="120" t="s">
        <v>99</v>
      </c>
      <c r="H19" s="127" t="s">
        <v>35</v>
      </c>
      <c r="I19" s="69">
        <v>282.5</v>
      </c>
      <c r="J19" s="79">
        <f>ROUND(I19/4.6,5)</f>
        <v>61.413040000000002</v>
      </c>
      <c r="K19" s="92">
        <f>RANK(J19,J$18:J$19,0)</f>
        <v>2</v>
      </c>
      <c r="L19" s="69">
        <v>285.5</v>
      </c>
      <c r="M19" s="79">
        <f>ROUND(L19/4.6,5)</f>
        <v>62.065219999999997</v>
      </c>
      <c r="N19" s="92">
        <f t="shared" si="2"/>
        <v>2</v>
      </c>
      <c r="O19" s="69">
        <v>273.5</v>
      </c>
      <c r="P19" s="79">
        <f>ROUND(O19/4.6,5)</f>
        <v>59.456519999999998</v>
      </c>
      <c r="Q19" s="92">
        <f t="shared" si="4"/>
        <v>2</v>
      </c>
      <c r="R19" s="75"/>
      <c r="S19" s="75"/>
      <c r="T19" s="69">
        <f>I19+L19+O19</f>
        <v>841.5</v>
      </c>
      <c r="U19" s="80">
        <f>ROUND(T19/4.6/3,5)</f>
        <v>60.978259999999999</v>
      </c>
    </row>
    <row r="20" spans="1:22" ht="24.95" customHeight="1" x14ac:dyDescent="0.2">
      <c r="A20" s="30"/>
      <c r="B20" s="35"/>
      <c r="C20" s="35"/>
      <c r="D20" s="36"/>
      <c r="E20" s="37"/>
      <c r="F20" s="38"/>
      <c r="G20" s="39"/>
      <c r="H20" s="40"/>
      <c r="I20" s="31"/>
      <c r="J20" s="32"/>
      <c r="K20" s="31"/>
      <c r="L20" s="31"/>
      <c r="M20" s="32"/>
      <c r="N20" s="31"/>
      <c r="O20" s="31"/>
      <c r="P20" s="32"/>
      <c r="Q20" s="31"/>
      <c r="R20" s="41"/>
      <c r="S20" s="41"/>
      <c r="T20" s="31"/>
      <c r="U20" s="33"/>
    </row>
    <row r="21" spans="1:22" ht="24.95" customHeight="1" x14ac:dyDescent="0.2">
      <c r="A21" s="10"/>
      <c r="B21" s="19" t="s">
        <v>2</v>
      </c>
      <c r="C21" s="19"/>
      <c r="D21" s="20"/>
      <c r="E21" s="10"/>
      <c r="F21" s="10"/>
      <c r="G21" s="21"/>
      <c r="H21" s="71" t="s">
        <v>401</v>
      </c>
      <c r="I21" s="11"/>
      <c r="J21" s="4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2" ht="24.95" customHeight="1" x14ac:dyDescent="0.25">
      <c r="A22" s="23"/>
      <c r="B22" s="24" t="s">
        <v>3</v>
      </c>
      <c r="C22" s="24"/>
      <c r="D22" s="12"/>
      <c r="E22" s="17"/>
      <c r="F22" s="17"/>
      <c r="G22" s="7"/>
      <c r="H22" s="72" t="s">
        <v>70</v>
      </c>
      <c r="I22" s="8"/>
      <c r="J22" s="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2"/>
    </row>
    <row r="23" spans="1:22" s="22" customFormat="1" ht="24.95" customHeight="1" x14ac:dyDescent="0.2">
      <c r="A23"/>
      <c r="B23" s="3"/>
      <c r="C23" s="3"/>
      <c r="D23" s="3"/>
      <c r="E23" s="3"/>
      <c r="F23" s="3"/>
      <c r="G23" s="3"/>
      <c r="H23" s="3"/>
      <c r="I23" s="3"/>
      <c r="J23" s="3"/>
      <c r="K23"/>
      <c r="L23"/>
      <c r="M23"/>
      <c r="N23"/>
      <c r="O23"/>
      <c r="P23"/>
      <c r="Q23"/>
      <c r="R23"/>
      <c r="S23"/>
      <c r="T23"/>
      <c r="U23"/>
      <c r="V23" s="25"/>
    </row>
    <row r="24" spans="1:22" s="25" customFormat="1" ht="24.95" customHeight="1" x14ac:dyDescent="0.2">
      <c r="A24"/>
      <c r="B24" s="3"/>
      <c r="C24" s="3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  <c r="Q24"/>
      <c r="R24"/>
      <c r="S24"/>
      <c r="T24"/>
      <c r="U24"/>
      <c r="V24"/>
    </row>
  </sheetData>
  <sortState ref="A9:V12">
    <sortCondition ref="A9:A12"/>
  </sortState>
  <mergeCells count="24">
    <mergeCell ref="A1:V1"/>
    <mergeCell ref="A2:V2"/>
    <mergeCell ref="A3:V3"/>
    <mergeCell ref="A4:V4"/>
    <mergeCell ref="Q5:V5"/>
    <mergeCell ref="V6:V7"/>
    <mergeCell ref="A6:A7"/>
    <mergeCell ref="B6:B7"/>
    <mergeCell ref="C6:C7"/>
    <mergeCell ref="D6:D7"/>
    <mergeCell ref="E6:E7"/>
    <mergeCell ref="A17:U17"/>
    <mergeCell ref="A8:U8"/>
    <mergeCell ref="A13:U13"/>
    <mergeCell ref="L6:N6"/>
    <mergeCell ref="O6:Q6"/>
    <mergeCell ref="R6:R7"/>
    <mergeCell ref="S6:S7"/>
    <mergeCell ref="T6:T7"/>
    <mergeCell ref="U6:U7"/>
    <mergeCell ref="F6:F7"/>
    <mergeCell ref="G6:G7"/>
    <mergeCell ref="H6:H7"/>
    <mergeCell ref="I6:K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90" zoomScaleNormal="90" workbookViewId="0">
      <selection sqref="A1:V1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6.7109375" style="88" customWidth="1"/>
    <col min="6" max="6" width="8.7109375" style="88" hidden="1" customWidth="1"/>
    <col min="7" max="7" width="17.7109375" style="88" hidden="1" customWidth="1"/>
    <col min="8" max="8" width="22.7109375" style="88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50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136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3" ht="24.95" customHeight="1" x14ac:dyDescent="0.2">
      <c r="A6" s="200" t="s">
        <v>402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67"/>
      <c r="G7" s="67"/>
      <c r="H7" s="87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44" t="s">
        <v>12</v>
      </c>
      <c r="G8" s="244" t="s">
        <v>8</v>
      </c>
      <c r="H8" s="232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44"/>
      <c r="G9" s="244"/>
      <c r="H9" s="23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ht="24.95" customHeight="1" x14ac:dyDescent="0.2">
      <c r="A10" s="233" t="s">
        <v>24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5"/>
    </row>
    <row r="11" spans="1:23" ht="32.1" customHeight="1" x14ac:dyDescent="0.2">
      <c r="A11" s="86">
        <f>RANK(U11,$U$11:$U$14,0)</f>
        <v>1</v>
      </c>
      <c r="B11" s="83" t="s">
        <v>113</v>
      </c>
      <c r="C11" s="132" t="s">
        <v>114</v>
      </c>
      <c r="D11" s="126" t="s">
        <v>30</v>
      </c>
      <c r="E11" s="116" t="s">
        <v>115</v>
      </c>
      <c r="F11" s="132" t="s">
        <v>116</v>
      </c>
      <c r="G11" s="125" t="s">
        <v>117</v>
      </c>
      <c r="H11" s="127" t="s">
        <v>51</v>
      </c>
      <c r="I11" s="90">
        <v>224</v>
      </c>
      <c r="J11" s="91">
        <f>ROUND(I11/3.3,5)</f>
        <v>67.878789999999995</v>
      </c>
      <c r="K11" s="97">
        <f>RANK(J11,J$9:J$14,0)</f>
        <v>1</v>
      </c>
      <c r="L11" s="90">
        <v>222</v>
      </c>
      <c r="M11" s="91">
        <f>ROUND(L11/3.3,5)</f>
        <v>67.272729999999996</v>
      </c>
      <c r="N11" s="97">
        <f>RANK(M11,M$9:M$14,0)</f>
        <v>1</v>
      </c>
      <c r="O11" s="90">
        <v>211.5</v>
      </c>
      <c r="P11" s="91">
        <f>ROUND(O11/3.3,5)</f>
        <v>64.090909999999994</v>
      </c>
      <c r="Q11" s="97">
        <f>RANK(P11,P$9:P$14,0)</f>
        <v>1</v>
      </c>
      <c r="R11" s="84"/>
      <c r="S11" s="84"/>
      <c r="T11" s="90">
        <f>I11+L11+O11</f>
        <v>657.5</v>
      </c>
      <c r="U11" s="93">
        <f>ROUND(T11/3.3/3,5)</f>
        <v>66.414140000000003</v>
      </c>
      <c r="V11" s="94" t="s">
        <v>41</v>
      </c>
      <c r="W11" s="88"/>
    </row>
    <row r="12" spans="1:23" ht="32.1" customHeight="1" x14ac:dyDescent="0.25">
      <c r="A12" s="86">
        <f>RANK(U12,$U$11:$U$14,0)</f>
        <v>2</v>
      </c>
      <c r="B12" s="42" t="s">
        <v>382</v>
      </c>
      <c r="C12" s="132" t="s">
        <v>383</v>
      </c>
      <c r="D12" s="126" t="s">
        <v>28</v>
      </c>
      <c r="E12" s="51" t="s">
        <v>37</v>
      </c>
      <c r="F12" s="132" t="s">
        <v>38</v>
      </c>
      <c r="G12" s="125" t="s">
        <v>39</v>
      </c>
      <c r="H12" s="127" t="s">
        <v>35</v>
      </c>
      <c r="I12" s="90">
        <v>213.5</v>
      </c>
      <c r="J12" s="91">
        <f>ROUND(I12/3.3,5)</f>
        <v>64.696969999999993</v>
      </c>
      <c r="K12" s="97">
        <f>RANK(J12,J$9:J$14,0)</f>
        <v>2</v>
      </c>
      <c r="L12" s="90">
        <v>203</v>
      </c>
      <c r="M12" s="91">
        <f>ROUND(L12/3.3,5)</f>
        <v>61.515149999999998</v>
      </c>
      <c r="N12" s="97">
        <f>RANK(M12,M$9:M$14,0)</f>
        <v>3</v>
      </c>
      <c r="O12" s="90">
        <v>211.5</v>
      </c>
      <c r="P12" s="91">
        <f>ROUND(O12/3.3,5)</f>
        <v>64.090909999999994</v>
      </c>
      <c r="Q12" s="97">
        <f>RANK(P12,P$9:P$14,0)</f>
        <v>1</v>
      </c>
      <c r="R12" s="84"/>
      <c r="S12" s="84"/>
      <c r="T12" s="90">
        <f>I12+L12+O12</f>
        <v>628</v>
      </c>
      <c r="U12" s="93">
        <f>ROUND(T12/3.3/3,5)</f>
        <v>63.434339999999999</v>
      </c>
      <c r="V12" s="147"/>
    </row>
    <row r="13" spans="1:23" ht="32.1" customHeight="1" x14ac:dyDescent="0.25">
      <c r="A13" s="86">
        <f>RANK(U13,$U$11:$U$14,0)</f>
        <v>3</v>
      </c>
      <c r="B13" s="44" t="s">
        <v>157</v>
      </c>
      <c r="C13" s="132"/>
      <c r="D13" s="126" t="s">
        <v>28</v>
      </c>
      <c r="E13" s="85" t="s">
        <v>158</v>
      </c>
      <c r="F13" s="132" t="s">
        <v>159</v>
      </c>
      <c r="G13" s="125" t="s">
        <v>160</v>
      </c>
      <c r="H13" s="127" t="s">
        <v>161</v>
      </c>
      <c r="I13" s="90">
        <v>211</v>
      </c>
      <c r="J13" s="91">
        <f>ROUND(I13/3.3,5)</f>
        <v>63.939390000000003</v>
      </c>
      <c r="K13" s="97">
        <f>RANK(J13,J$9:J$14,0)</f>
        <v>3</v>
      </c>
      <c r="L13" s="90">
        <v>201.5</v>
      </c>
      <c r="M13" s="91">
        <f>ROUND(L13/3.3,5)</f>
        <v>61.060609999999997</v>
      </c>
      <c r="N13" s="97">
        <f>RANK(M13,M$9:M$14,0)</f>
        <v>4</v>
      </c>
      <c r="O13" s="90">
        <v>211</v>
      </c>
      <c r="P13" s="91">
        <f>ROUND(O13/3.3,5)</f>
        <v>63.939390000000003</v>
      </c>
      <c r="Q13" s="97">
        <f>RANK(P13,P$9:P$14,0)</f>
        <v>3</v>
      </c>
      <c r="R13" s="84"/>
      <c r="S13" s="84"/>
      <c r="T13" s="90">
        <f>I13+L13+O13</f>
        <v>623.5</v>
      </c>
      <c r="U13" s="93">
        <f>ROUND(T13/3.3/3,5)</f>
        <v>62.979799999999997</v>
      </c>
      <c r="V13" s="147"/>
    </row>
    <row r="14" spans="1:23" s="88" customFormat="1" ht="31.5" customHeight="1" x14ac:dyDescent="0.25">
      <c r="A14" s="86">
        <f>RANK(U14,$U$11:$U$14,0)</f>
        <v>4</v>
      </c>
      <c r="B14" s="42" t="s">
        <v>53</v>
      </c>
      <c r="C14" s="132" t="s">
        <v>48</v>
      </c>
      <c r="D14" s="126">
        <v>2</v>
      </c>
      <c r="E14" s="5" t="s">
        <v>45</v>
      </c>
      <c r="F14" s="132" t="s">
        <v>46</v>
      </c>
      <c r="G14" s="125" t="s">
        <v>47</v>
      </c>
      <c r="H14" s="127" t="s">
        <v>31</v>
      </c>
      <c r="I14" s="90">
        <v>208</v>
      </c>
      <c r="J14" s="91">
        <f>ROUND(I14/3.3,5)-0.5</f>
        <v>62.530299999999997</v>
      </c>
      <c r="K14" s="97">
        <f>RANK(J14,J$9:J$14,0)</f>
        <v>4</v>
      </c>
      <c r="L14" s="90">
        <v>205</v>
      </c>
      <c r="M14" s="91">
        <f>ROUND(L14/3.3,5)-0.5</f>
        <v>61.621209999999998</v>
      </c>
      <c r="N14" s="97">
        <f>RANK(M14,M$9:M$14,0)</f>
        <v>2</v>
      </c>
      <c r="O14" s="90">
        <v>207.5</v>
      </c>
      <c r="P14" s="91">
        <f>ROUND(O14/3.3,5)-0.5</f>
        <v>62.378790000000002</v>
      </c>
      <c r="Q14" s="97">
        <f>RANK(P14,P$9:P$14,0)</f>
        <v>4</v>
      </c>
      <c r="R14" s="84">
        <v>1</v>
      </c>
      <c r="S14" s="84"/>
      <c r="T14" s="90">
        <f>I14+L14+O14</f>
        <v>620.5</v>
      </c>
      <c r="U14" s="93">
        <f>ROUND(T14/3.3/3,5)-0.5</f>
        <v>62.176769999999998</v>
      </c>
      <c r="V14" s="147"/>
      <c r="W14" s="1"/>
    </row>
    <row r="15" spans="1:23" s="88" customFormat="1" ht="24.95" customHeight="1" x14ac:dyDescent="0.2">
      <c r="A15" s="236" t="s">
        <v>135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8"/>
    </row>
    <row r="16" spans="1:23" s="88" customFormat="1" ht="32.1" customHeight="1" x14ac:dyDescent="0.2">
      <c r="A16" s="86">
        <f>RANK(U16,$U$16:$U$19,0)</f>
        <v>1</v>
      </c>
      <c r="B16" s="44" t="s">
        <v>325</v>
      </c>
      <c r="C16" s="132" t="s">
        <v>61</v>
      </c>
      <c r="D16" s="126" t="s">
        <v>28</v>
      </c>
      <c r="E16" s="68" t="s">
        <v>326</v>
      </c>
      <c r="F16" s="132" t="s">
        <v>327</v>
      </c>
      <c r="G16" s="125" t="s">
        <v>64</v>
      </c>
      <c r="H16" s="127" t="s">
        <v>65</v>
      </c>
      <c r="I16" s="96">
        <v>218</v>
      </c>
      <c r="J16" s="79">
        <f>ROUND(I16/3.3,5)</f>
        <v>66.060609999999997</v>
      </c>
      <c r="K16" s="97">
        <f>RANK(J16,J$16:J$19,0)</f>
        <v>1</v>
      </c>
      <c r="L16" s="96">
        <v>216.5</v>
      </c>
      <c r="M16" s="79">
        <f>ROUND(L16/3.3,5)</f>
        <v>65.606059999999999</v>
      </c>
      <c r="N16" s="97">
        <f>RANK(M16,M$16:M$19,0)</f>
        <v>1</v>
      </c>
      <c r="O16" s="96">
        <v>215.5</v>
      </c>
      <c r="P16" s="79">
        <f>ROUND(O16/3.3,5)</f>
        <v>65.303030000000007</v>
      </c>
      <c r="Q16" s="97">
        <f>RANK(P16,P$16:P$19,0)</f>
        <v>2</v>
      </c>
      <c r="R16" s="98"/>
      <c r="S16" s="98"/>
      <c r="T16" s="96">
        <f>I16+L16+O16</f>
        <v>650</v>
      </c>
      <c r="U16" s="80">
        <f>ROUND(T16/3.3/3,5)</f>
        <v>65.656570000000002</v>
      </c>
      <c r="V16" s="94" t="s">
        <v>41</v>
      </c>
    </row>
    <row r="17" spans="1:22" s="88" customFormat="1" ht="32.1" customHeight="1" x14ac:dyDescent="0.2">
      <c r="A17" s="86">
        <f>RANK(U17,$U$16:$U$19,0)</f>
        <v>2</v>
      </c>
      <c r="B17" s="53" t="s">
        <v>334</v>
      </c>
      <c r="C17" s="132" t="s">
        <v>335</v>
      </c>
      <c r="D17" s="126" t="s">
        <v>52</v>
      </c>
      <c r="E17" s="68" t="s">
        <v>336</v>
      </c>
      <c r="F17" s="132" t="s">
        <v>337</v>
      </c>
      <c r="G17" s="125" t="s">
        <v>169</v>
      </c>
      <c r="H17" s="127" t="s">
        <v>79</v>
      </c>
      <c r="I17" s="90">
        <v>217</v>
      </c>
      <c r="J17" s="91">
        <f>ROUND(I17/3.3,5)</f>
        <v>65.757580000000004</v>
      </c>
      <c r="K17" s="97">
        <f>RANK(J17,J$16:J$19,0)</f>
        <v>2</v>
      </c>
      <c r="L17" s="90">
        <v>216</v>
      </c>
      <c r="M17" s="91">
        <f>ROUND(L17/3.3,5)</f>
        <v>65.454549999999998</v>
      </c>
      <c r="N17" s="97">
        <f>RANK(M17,M$16:M$19,0)</f>
        <v>2</v>
      </c>
      <c r="O17" s="90">
        <v>211</v>
      </c>
      <c r="P17" s="91">
        <f>ROUND(O17/3.3,5)</f>
        <v>63.939390000000003</v>
      </c>
      <c r="Q17" s="97">
        <f>RANK(P17,P$16:P$19,0)</f>
        <v>3</v>
      </c>
      <c r="R17" s="84"/>
      <c r="S17" s="84"/>
      <c r="T17" s="90">
        <f>I17+L17+O17</f>
        <v>644</v>
      </c>
      <c r="U17" s="93">
        <f>ROUND(T17/3.3/3,5)</f>
        <v>65.050510000000003</v>
      </c>
      <c r="V17" s="94" t="s">
        <v>41</v>
      </c>
    </row>
    <row r="18" spans="1:22" s="88" customFormat="1" ht="32.1" customHeight="1" x14ac:dyDescent="0.2">
      <c r="A18" s="86">
        <f>RANK(U18,$U$16:$U$19,0)</f>
        <v>3</v>
      </c>
      <c r="B18" s="63" t="s">
        <v>384</v>
      </c>
      <c r="C18" s="132" t="s">
        <v>388</v>
      </c>
      <c r="D18" s="126" t="s">
        <v>32</v>
      </c>
      <c r="E18" s="82" t="s">
        <v>385</v>
      </c>
      <c r="F18" s="132" t="s">
        <v>386</v>
      </c>
      <c r="G18" s="125" t="s">
        <v>387</v>
      </c>
      <c r="H18" s="127" t="s">
        <v>410</v>
      </c>
      <c r="I18" s="90">
        <v>209.5</v>
      </c>
      <c r="J18" s="91">
        <f>ROUND(I18/3.3,5)-0.5</f>
        <v>62.984850000000002</v>
      </c>
      <c r="K18" s="97">
        <f>RANK(J18,J$16:J$19,0)</f>
        <v>4</v>
      </c>
      <c r="L18" s="90">
        <v>214.5</v>
      </c>
      <c r="M18" s="91">
        <f>ROUND(L18/3.3,5)-0.5</f>
        <v>64.5</v>
      </c>
      <c r="N18" s="97">
        <f>RANK(M18,M$16:M$19,0)</f>
        <v>4</v>
      </c>
      <c r="O18" s="90">
        <v>217.5</v>
      </c>
      <c r="P18" s="91">
        <f>ROUND(O18/3.3,5)-0.5</f>
        <v>65.409090000000006</v>
      </c>
      <c r="Q18" s="97">
        <f>RANK(P18,P$16:P$19,0)</f>
        <v>1</v>
      </c>
      <c r="R18" s="84">
        <v>1</v>
      </c>
      <c r="S18" s="84"/>
      <c r="T18" s="90">
        <f>I18+L18+O18</f>
        <v>641.5</v>
      </c>
      <c r="U18" s="93">
        <f>ROUND(T18/3.3/3,5)-0.5</f>
        <v>64.297979999999995</v>
      </c>
      <c r="V18" s="94" t="s">
        <v>42</v>
      </c>
    </row>
    <row r="19" spans="1:22" s="88" customFormat="1" ht="32.1" customHeight="1" x14ac:dyDescent="0.2">
      <c r="A19" s="86">
        <f>RANK(U19,$U$16:$U$19,0)</f>
        <v>4</v>
      </c>
      <c r="B19" s="5" t="s">
        <v>89</v>
      </c>
      <c r="C19" s="132" t="s">
        <v>90</v>
      </c>
      <c r="D19" s="126" t="s">
        <v>28</v>
      </c>
      <c r="E19" s="51" t="s">
        <v>91</v>
      </c>
      <c r="F19" s="132" t="s">
        <v>96</v>
      </c>
      <c r="G19" s="125" t="s">
        <v>92</v>
      </c>
      <c r="H19" s="127" t="s">
        <v>49</v>
      </c>
      <c r="I19" s="90">
        <v>209</v>
      </c>
      <c r="J19" s="91">
        <f>ROUND(I19/3.3,5)</f>
        <v>63.333329999999997</v>
      </c>
      <c r="K19" s="97">
        <f>RANK(J19,J$16:J$19,0)</f>
        <v>3</v>
      </c>
      <c r="L19" s="90">
        <v>215</v>
      </c>
      <c r="M19" s="91">
        <f>ROUND(L19/3.3,5)</f>
        <v>65.151520000000005</v>
      </c>
      <c r="N19" s="97">
        <f>RANK(M19,M$16:M$19,0)</f>
        <v>3</v>
      </c>
      <c r="O19" s="90">
        <v>198</v>
      </c>
      <c r="P19" s="91">
        <f>ROUND(O19/3.3,5)</f>
        <v>60</v>
      </c>
      <c r="Q19" s="97">
        <f>RANK(P19,P$16:P$19,0)</f>
        <v>4</v>
      </c>
      <c r="R19" s="84"/>
      <c r="S19" s="84"/>
      <c r="T19" s="90">
        <f>I19+L19+O19</f>
        <v>622</v>
      </c>
      <c r="U19" s="93">
        <f>ROUND(T19/3.3/3,5)</f>
        <v>62.828279999999999</v>
      </c>
      <c r="V19" s="94"/>
    </row>
    <row r="20" spans="1:22" ht="24.95" customHeight="1" x14ac:dyDescent="0.2">
      <c r="A20" s="30"/>
      <c r="B20" s="56"/>
      <c r="C20" s="57"/>
      <c r="D20" s="55"/>
      <c r="E20" s="58"/>
      <c r="F20" s="59"/>
      <c r="G20" s="60"/>
      <c r="H20" s="61"/>
      <c r="I20" s="62"/>
      <c r="J20" s="32"/>
      <c r="K20" s="31"/>
      <c r="L20" s="62"/>
      <c r="M20" s="32"/>
      <c r="N20" s="31"/>
      <c r="O20" s="62"/>
      <c r="P20" s="32"/>
      <c r="Q20" s="31"/>
      <c r="R20" s="30"/>
      <c r="S20" s="30"/>
      <c r="T20" s="62"/>
      <c r="U20" s="33"/>
    </row>
    <row r="21" spans="1:22" ht="24.95" customHeight="1" x14ac:dyDescent="0.2">
      <c r="B21" s="19" t="s">
        <v>2</v>
      </c>
      <c r="H21" s="71" t="s">
        <v>401</v>
      </c>
      <c r="I21" s="11"/>
      <c r="J21" s="4"/>
      <c r="K21" s="10"/>
    </row>
    <row r="22" spans="1:22" ht="24.95" customHeight="1" x14ac:dyDescent="0.25">
      <c r="B22" s="24" t="s">
        <v>3</v>
      </c>
      <c r="H22" s="72" t="s">
        <v>70</v>
      </c>
      <c r="I22" s="8"/>
      <c r="J22" s="4"/>
      <c r="K22" s="23"/>
    </row>
    <row r="23" spans="1:22" ht="32.25" customHeight="1" x14ac:dyDescent="0.2"/>
    <row r="24" spans="1:22" ht="32.25" customHeight="1" x14ac:dyDescent="0.2"/>
    <row r="31" spans="1:22" ht="15" x14ac:dyDescent="0.2">
      <c r="B31" s="19"/>
      <c r="H31" s="74"/>
      <c r="I31" s="11"/>
      <c r="J31" s="4"/>
    </row>
    <row r="32" spans="1:22" ht="15" x14ac:dyDescent="0.25">
      <c r="B32" s="24"/>
      <c r="H32" s="72"/>
      <c r="I32" s="8"/>
      <c r="J32" s="4"/>
    </row>
    <row r="37" ht="32.25" customHeight="1" x14ac:dyDescent="0.2"/>
    <row r="38" ht="29.25" customHeight="1" x14ac:dyDescent="0.2"/>
  </sheetData>
  <sortState ref="A16:W20">
    <sortCondition ref="A16:A20"/>
  </sortState>
  <mergeCells count="25">
    <mergeCell ref="A10:V10"/>
    <mergeCell ref="A15:V15"/>
    <mergeCell ref="A1:V1"/>
    <mergeCell ref="A2:V2"/>
    <mergeCell ref="A3:V3"/>
    <mergeCell ref="A4:V4"/>
    <mergeCell ref="A5:V5"/>
    <mergeCell ref="A6:V6"/>
    <mergeCell ref="S8:S9"/>
    <mergeCell ref="B8:B9"/>
    <mergeCell ref="C8:C9"/>
    <mergeCell ref="D8:D9"/>
    <mergeCell ref="E8:E9"/>
    <mergeCell ref="F8:F9"/>
    <mergeCell ref="G8:G9"/>
    <mergeCell ref="U8:U9"/>
    <mergeCell ref="P7:V7"/>
    <mergeCell ref="A8:A9"/>
    <mergeCell ref="V8:V9"/>
    <mergeCell ref="L8:N8"/>
    <mergeCell ref="O8:Q8"/>
    <mergeCell ref="R8:R9"/>
    <mergeCell ref="I8:K8"/>
    <mergeCell ref="T8:T9"/>
    <mergeCell ref="H8:H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opLeftCell="A19" zoomScale="90" zoomScaleNormal="90" workbookViewId="0">
      <selection activeCell="E13" sqref="E13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6.7109375" style="88" customWidth="1"/>
    <col min="6" max="6" width="8.7109375" style="88" hidden="1" customWidth="1"/>
    <col min="7" max="7" width="17.7109375" style="88" hidden="1" customWidth="1"/>
    <col min="8" max="8" width="22.7109375" style="88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14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135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3" ht="24.95" customHeight="1" x14ac:dyDescent="0.2">
      <c r="A6" s="200" t="s">
        <v>411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67"/>
      <c r="G7" s="67"/>
      <c r="H7" s="87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44" t="s">
        <v>12</v>
      </c>
      <c r="G8" s="244" t="s">
        <v>8</v>
      </c>
      <c r="H8" s="232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44"/>
      <c r="G9" s="244"/>
      <c r="H9" s="23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s="88" customFormat="1" ht="31.5" customHeight="1" x14ac:dyDescent="0.2">
      <c r="A10" s="86">
        <f t="shared" ref="A10:A24" si="0">RANK(U10,$U$10:$U$24,0)</f>
        <v>1</v>
      </c>
      <c r="B10" s="44" t="s">
        <v>394</v>
      </c>
      <c r="C10" s="132" t="s">
        <v>395</v>
      </c>
      <c r="D10" s="126" t="s">
        <v>28</v>
      </c>
      <c r="E10" s="78" t="s">
        <v>399</v>
      </c>
      <c r="F10" s="132" t="s">
        <v>397</v>
      </c>
      <c r="G10" s="125" t="s">
        <v>398</v>
      </c>
      <c r="H10" s="127" t="s">
        <v>31</v>
      </c>
      <c r="I10" s="90">
        <v>210</v>
      </c>
      <c r="J10" s="91">
        <f>ROUND(I10/3,5)</f>
        <v>70</v>
      </c>
      <c r="K10" s="97">
        <f t="shared" ref="K10:K24" si="1">RANK(J10,J$9:J$24,0)</f>
        <v>1</v>
      </c>
      <c r="L10" s="90">
        <v>207.5</v>
      </c>
      <c r="M10" s="91">
        <f>ROUND(L10/3,5)</f>
        <v>69.166669999999996</v>
      </c>
      <c r="N10" s="97">
        <f t="shared" ref="N10:N24" si="2">RANK(M10,M$9:M$24,0)</f>
        <v>1</v>
      </c>
      <c r="O10" s="90">
        <v>206</v>
      </c>
      <c r="P10" s="91">
        <f>ROUND(O10/3,5)</f>
        <v>68.666669999999996</v>
      </c>
      <c r="Q10" s="97">
        <f t="shared" ref="Q10:Q24" si="3">RANK(P10,P$9:P$24,0)</f>
        <v>1</v>
      </c>
      <c r="R10" s="84"/>
      <c r="S10" s="84"/>
      <c r="T10" s="90">
        <f t="shared" ref="T10:T24" si="4">I10+L10+O10</f>
        <v>623.5</v>
      </c>
      <c r="U10" s="93">
        <f>ROUND(T10/3/3,5)</f>
        <v>69.277780000000007</v>
      </c>
      <c r="V10" s="94" t="s">
        <v>41</v>
      </c>
    </row>
    <row r="11" spans="1:23" s="88" customFormat="1" ht="31.5" customHeight="1" x14ac:dyDescent="0.2">
      <c r="A11" s="86">
        <f t="shared" si="0"/>
        <v>2</v>
      </c>
      <c r="B11" s="68" t="s">
        <v>365</v>
      </c>
      <c r="C11" s="132" t="s">
        <v>366</v>
      </c>
      <c r="D11" s="126" t="s">
        <v>32</v>
      </c>
      <c r="E11" s="116" t="s">
        <v>367</v>
      </c>
      <c r="F11" s="48" t="s">
        <v>368</v>
      </c>
      <c r="G11" s="125" t="s">
        <v>369</v>
      </c>
      <c r="H11" s="127" t="s">
        <v>370</v>
      </c>
      <c r="I11" s="90">
        <v>204</v>
      </c>
      <c r="J11" s="91">
        <f>ROUND(I11/3,5)</f>
        <v>68</v>
      </c>
      <c r="K11" s="97">
        <f t="shared" si="1"/>
        <v>4</v>
      </c>
      <c r="L11" s="90">
        <v>206</v>
      </c>
      <c r="M11" s="91">
        <f>ROUND(L11/3,5)</f>
        <v>68.666669999999996</v>
      </c>
      <c r="N11" s="97">
        <f t="shared" si="2"/>
        <v>2</v>
      </c>
      <c r="O11" s="90">
        <v>204.5</v>
      </c>
      <c r="P11" s="91">
        <f>ROUND(O11/3,5)</f>
        <v>68.166669999999996</v>
      </c>
      <c r="Q11" s="97">
        <f t="shared" si="3"/>
        <v>2</v>
      </c>
      <c r="R11" s="84"/>
      <c r="S11" s="84"/>
      <c r="T11" s="90">
        <f t="shared" si="4"/>
        <v>614.5</v>
      </c>
      <c r="U11" s="93">
        <f>ROUND(T11/3/3,5)</f>
        <v>68.277780000000007</v>
      </c>
      <c r="V11" s="94" t="s">
        <v>41</v>
      </c>
    </row>
    <row r="12" spans="1:23" s="88" customFormat="1" ht="31.5" customHeight="1" x14ac:dyDescent="0.2">
      <c r="A12" s="86">
        <f t="shared" si="0"/>
        <v>3</v>
      </c>
      <c r="B12" s="81" t="s">
        <v>260</v>
      </c>
      <c r="C12" s="132" t="s">
        <v>261</v>
      </c>
      <c r="D12" s="126" t="s">
        <v>28</v>
      </c>
      <c r="E12" s="5" t="s">
        <v>262</v>
      </c>
      <c r="F12" s="132" t="s">
        <v>263</v>
      </c>
      <c r="G12" s="125" t="s">
        <v>264</v>
      </c>
      <c r="H12" s="127" t="s">
        <v>265</v>
      </c>
      <c r="I12" s="90">
        <v>206</v>
      </c>
      <c r="J12" s="91">
        <f>ROUND(I12/3,5)</f>
        <v>68.666669999999996</v>
      </c>
      <c r="K12" s="97">
        <f t="shared" si="1"/>
        <v>2</v>
      </c>
      <c r="L12" s="90">
        <v>202</v>
      </c>
      <c r="M12" s="91">
        <f>ROUND(L12/3,5)</f>
        <v>67.333330000000004</v>
      </c>
      <c r="N12" s="97">
        <f t="shared" si="2"/>
        <v>4</v>
      </c>
      <c r="O12" s="90">
        <v>199.5</v>
      </c>
      <c r="P12" s="91">
        <f>ROUND(O12/3,5)</f>
        <v>66.5</v>
      </c>
      <c r="Q12" s="97">
        <f t="shared" si="3"/>
        <v>4</v>
      </c>
      <c r="R12" s="84"/>
      <c r="S12" s="84"/>
      <c r="T12" s="90">
        <f t="shared" si="4"/>
        <v>607.5</v>
      </c>
      <c r="U12" s="93">
        <f>ROUND(T12/3/3,5)</f>
        <v>67.5</v>
      </c>
      <c r="V12" s="94" t="s">
        <v>41</v>
      </c>
    </row>
    <row r="13" spans="1:23" s="88" customFormat="1" ht="31.5" customHeight="1" x14ac:dyDescent="0.2">
      <c r="A13" s="86">
        <f t="shared" si="0"/>
        <v>4</v>
      </c>
      <c r="B13" s="81" t="s">
        <v>232</v>
      </c>
      <c r="C13" s="132" t="s">
        <v>233</v>
      </c>
      <c r="D13" s="126" t="s">
        <v>28</v>
      </c>
      <c r="E13" s="47" t="s">
        <v>229</v>
      </c>
      <c r="F13" s="132" t="s">
        <v>230</v>
      </c>
      <c r="G13" s="125" t="s">
        <v>231</v>
      </c>
      <c r="H13" s="127" t="s">
        <v>228</v>
      </c>
      <c r="I13" s="90">
        <v>206.5</v>
      </c>
      <c r="J13" s="91">
        <f>ROUND(I13/3,5)-0.5</f>
        <v>68.333330000000004</v>
      </c>
      <c r="K13" s="97">
        <f t="shared" si="1"/>
        <v>3</v>
      </c>
      <c r="L13" s="90">
        <v>203</v>
      </c>
      <c r="M13" s="91">
        <f>ROUND(L13/3,5)-0.5</f>
        <v>67.166669999999996</v>
      </c>
      <c r="N13" s="97">
        <f t="shared" si="2"/>
        <v>5</v>
      </c>
      <c r="O13" s="90">
        <v>200.5</v>
      </c>
      <c r="P13" s="91">
        <f>ROUND(O13/3,5)-0.5</f>
        <v>66.333330000000004</v>
      </c>
      <c r="Q13" s="97">
        <f t="shared" si="3"/>
        <v>5</v>
      </c>
      <c r="R13" s="84">
        <v>1</v>
      </c>
      <c r="S13" s="84"/>
      <c r="T13" s="90">
        <f t="shared" si="4"/>
        <v>610</v>
      </c>
      <c r="U13" s="93">
        <f>ROUND(T13/3/3,5)-0.5</f>
        <v>67.277780000000007</v>
      </c>
      <c r="V13" s="94" t="s">
        <v>41</v>
      </c>
    </row>
    <row r="14" spans="1:23" s="88" customFormat="1" ht="31.5" customHeight="1" x14ac:dyDescent="0.2">
      <c r="A14" s="86">
        <f t="shared" si="0"/>
        <v>5</v>
      </c>
      <c r="B14" s="157" t="s">
        <v>174</v>
      </c>
      <c r="C14" s="144" t="s">
        <v>171</v>
      </c>
      <c r="D14" s="137" t="s">
        <v>28</v>
      </c>
      <c r="E14" s="78" t="s">
        <v>172</v>
      </c>
      <c r="F14" s="132" t="s">
        <v>173</v>
      </c>
      <c r="G14" s="125" t="s">
        <v>85</v>
      </c>
      <c r="H14" s="127" t="s">
        <v>161</v>
      </c>
      <c r="I14" s="90">
        <v>198</v>
      </c>
      <c r="J14" s="91">
        <f t="shared" ref="J14:J24" si="5">ROUND(I14/3,5)</f>
        <v>66</v>
      </c>
      <c r="K14" s="97">
        <f t="shared" si="1"/>
        <v>7</v>
      </c>
      <c r="L14" s="90">
        <v>203.5</v>
      </c>
      <c r="M14" s="91">
        <f t="shared" ref="M14:M24" si="6">ROUND(L14/3,5)</f>
        <v>67.833330000000004</v>
      </c>
      <c r="N14" s="97">
        <f t="shared" si="2"/>
        <v>3</v>
      </c>
      <c r="O14" s="90">
        <v>203.5</v>
      </c>
      <c r="P14" s="91">
        <f t="shared" ref="P14:P24" si="7">ROUND(O14/3,5)</f>
        <v>67.833330000000004</v>
      </c>
      <c r="Q14" s="97">
        <f t="shared" si="3"/>
        <v>3</v>
      </c>
      <c r="R14" s="84"/>
      <c r="S14" s="84"/>
      <c r="T14" s="90">
        <f t="shared" si="4"/>
        <v>605</v>
      </c>
      <c r="U14" s="93">
        <f t="shared" ref="U14:U24" si="8">ROUND(T14/3/3,5)</f>
        <v>67.222219999999993</v>
      </c>
      <c r="V14" s="94" t="s">
        <v>41</v>
      </c>
    </row>
    <row r="15" spans="1:23" s="88" customFormat="1" ht="31.5" customHeight="1" x14ac:dyDescent="0.2">
      <c r="A15" s="86">
        <f t="shared" si="0"/>
        <v>6</v>
      </c>
      <c r="B15" s="131" t="s">
        <v>340</v>
      </c>
      <c r="C15" s="132" t="s">
        <v>341</v>
      </c>
      <c r="D15" s="126" t="s">
        <v>30</v>
      </c>
      <c r="E15" s="54" t="s">
        <v>342</v>
      </c>
      <c r="F15" s="132" t="s">
        <v>343</v>
      </c>
      <c r="G15" s="125" t="s">
        <v>344</v>
      </c>
      <c r="H15" s="127" t="s">
        <v>132</v>
      </c>
      <c r="I15" s="90">
        <v>201</v>
      </c>
      <c r="J15" s="91">
        <f t="shared" si="5"/>
        <v>67</v>
      </c>
      <c r="K15" s="97">
        <f t="shared" si="1"/>
        <v>5</v>
      </c>
      <c r="L15" s="90">
        <v>201.5</v>
      </c>
      <c r="M15" s="91">
        <f t="shared" si="6"/>
        <v>67.166669999999996</v>
      </c>
      <c r="N15" s="97">
        <f t="shared" si="2"/>
        <v>5</v>
      </c>
      <c r="O15" s="90">
        <v>197</v>
      </c>
      <c r="P15" s="91">
        <f t="shared" si="7"/>
        <v>65.666669999999996</v>
      </c>
      <c r="Q15" s="97">
        <f t="shared" si="3"/>
        <v>8</v>
      </c>
      <c r="R15" s="84"/>
      <c r="S15" s="84"/>
      <c r="T15" s="90">
        <f t="shared" si="4"/>
        <v>599.5</v>
      </c>
      <c r="U15" s="93">
        <f t="shared" si="8"/>
        <v>66.611109999999996</v>
      </c>
      <c r="V15" s="94" t="s">
        <v>41</v>
      </c>
    </row>
    <row r="16" spans="1:23" s="88" customFormat="1" ht="31.5" customHeight="1" x14ac:dyDescent="0.2">
      <c r="A16" s="86">
        <f t="shared" si="0"/>
        <v>7</v>
      </c>
      <c r="B16" s="100" t="s">
        <v>282</v>
      </c>
      <c r="C16" s="132" t="s">
        <v>283</v>
      </c>
      <c r="D16" s="126">
        <v>1</v>
      </c>
      <c r="E16" s="85" t="s">
        <v>284</v>
      </c>
      <c r="F16" s="132" t="s">
        <v>285</v>
      </c>
      <c r="G16" s="125" t="s">
        <v>286</v>
      </c>
      <c r="H16" s="127" t="s">
        <v>287</v>
      </c>
      <c r="I16" s="90">
        <v>200.5</v>
      </c>
      <c r="J16" s="91">
        <f t="shared" si="5"/>
        <v>66.833330000000004</v>
      </c>
      <c r="K16" s="97">
        <f t="shared" si="1"/>
        <v>6</v>
      </c>
      <c r="L16" s="90">
        <v>198</v>
      </c>
      <c r="M16" s="91">
        <f t="shared" si="6"/>
        <v>66</v>
      </c>
      <c r="N16" s="97">
        <f t="shared" si="2"/>
        <v>7</v>
      </c>
      <c r="O16" s="90">
        <v>198.5</v>
      </c>
      <c r="P16" s="91">
        <f t="shared" si="7"/>
        <v>66.166669999999996</v>
      </c>
      <c r="Q16" s="97">
        <f t="shared" si="3"/>
        <v>7</v>
      </c>
      <c r="R16" s="84"/>
      <c r="S16" s="84"/>
      <c r="T16" s="90">
        <f t="shared" si="4"/>
        <v>597</v>
      </c>
      <c r="U16" s="93">
        <f t="shared" si="8"/>
        <v>66.333330000000004</v>
      </c>
      <c r="V16" s="94" t="s">
        <v>41</v>
      </c>
    </row>
    <row r="17" spans="1:22" s="88" customFormat="1" ht="31.5" customHeight="1" x14ac:dyDescent="0.2">
      <c r="A17" s="86">
        <f t="shared" si="0"/>
        <v>8</v>
      </c>
      <c r="B17" s="53" t="s">
        <v>162</v>
      </c>
      <c r="C17" s="132" t="s">
        <v>163</v>
      </c>
      <c r="D17" s="126" t="s">
        <v>30</v>
      </c>
      <c r="E17" s="154" t="s">
        <v>167</v>
      </c>
      <c r="F17" s="144" t="s">
        <v>168</v>
      </c>
      <c r="G17" s="134" t="s">
        <v>169</v>
      </c>
      <c r="H17" s="127" t="s">
        <v>79</v>
      </c>
      <c r="I17" s="90">
        <v>191</v>
      </c>
      <c r="J17" s="91">
        <f t="shared" si="5"/>
        <v>63.666670000000003</v>
      </c>
      <c r="K17" s="97">
        <f t="shared" si="1"/>
        <v>9</v>
      </c>
      <c r="L17" s="90">
        <v>195</v>
      </c>
      <c r="M17" s="91">
        <f t="shared" si="6"/>
        <v>65</v>
      </c>
      <c r="N17" s="97">
        <f t="shared" si="2"/>
        <v>9</v>
      </c>
      <c r="O17" s="90">
        <v>199</v>
      </c>
      <c r="P17" s="91">
        <f t="shared" si="7"/>
        <v>66.333330000000004</v>
      </c>
      <c r="Q17" s="97">
        <f t="shared" si="3"/>
        <v>5</v>
      </c>
      <c r="R17" s="84"/>
      <c r="S17" s="84"/>
      <c r="T17" s="90">
        <f t="shared" si="4"/>
        <v>585</v>
      </c>
      <c r="U17" s="93">
        <f t="shared" si="8"/>
        <v>65</v>
      </c>
      <c r="V17" s="94" t="s">
        <v>41</v>
      </c>
    </row>
    <row r="18" spans="1:22" s="88" customFormat="1" ht="31.5" customHeight="1" x14ac:dyDescent="0.2">
      <c r="A18" s="86">
        <f t="shared" si="0"/>
        <v>9</v>
      </c>
      <c r="B18" s="5" t="s">
        <v>89</v>
      </c>
      <c r="C18" s="132" t="s">
        <v>90</v>
      </c>
      <c r="D18" s="126" t="s">
        <v>28</v>
      </c>
      <c r="E18" s="51" t="s">
        <v>91</v>
      </c>
      <c r="F18" s="132" t="s">
        <v>96</v>
      </c>
      <c r="G18" s="125" t="s">
        <v>92</v>
      </c>
      <c r="H18" s="127" t="s">
        <v>49</v>
      </c>
      <c r="I18" s="90">
        <v>193</v>
      </c>
      <c r="J18" s="91">
        <f t="shared" si="5"/>
        <v>64.333330000000004</v>
      </c>
      <c r="K18" s="97">
        <f t="shared" si="1"/>
        <v>8</v>
      </c>
      <c r="L18" s="90">
        <v>194.5</v>
      </c>
      <c r="M18" s="91">
        <f t="shared" si="6"/>
        <v>64.833330000000004</v>
      </c>
      <c r="N18" s="97">
        <f t="shared" si="2"/>
        <v>10</v>
      </c>
      <c r="O18" s="90">
        <v>196</v>
      </c>
      <c r="P18" s="91">
        <f t="shared" si="7"/>
        <v>65.333330000000004</v>
      </c>
      <c r="Q18" s="97">
        <f t="shared" si="3"/>
        <v>9</v>
      </c>
      <c r="R18" s="84"/>
      <c r="S18" s="84"/>
      <c r="T18" s="90">
        <f t="shared" si="4"/>
        <v>583.5</v>
      </c>
      <c r="U18" s="93">
        <f t="shared" si="8"/>
        <v>64.833330000000004</v>
      </c>
      <c r="V18" s="94" t="s">
        <v>42</v>
      </c>
    </row>
    <row r="19" spans="1:22" s="88" customFormat="1" ht="31.5" customHeight="1" x14ac:dyDescent="0.2">
      <c r="A19" s="86">
        <f t="shared" si="0"/>
        <v>10</v>
      </c>
      <c r="B19" s="136" t="s">
        <v>274</v>
      </c>
      <c r="C19" s="132" t="s">
        <v>273</v>
      </c>
      <c r="D19" s="126">
        <v>2</v>
      </c>
      <c r="E19" s="47" t="s">
        <v>277</v>
      </c>
      <c r="F19" s="132" t="s">
        <v>278</v>
      </c>
      <c r="G19" s="125" t="s">
        <v>169</v>
      </c>
      <c r="H19" s="127" t="s">
        <v>79</v>
      </c>
      <c r="I19" s="90">
        <v>190.5</v>
      </c>
      <c r="J19" s="91">
        <f t="shared" si="5"/>
        <v>63.5</v>
      </c>
      <c r="K19" s="97">
        <f t="shared" si="1"/>
        <v>11</v>
      </c>
      <c r="L19" s="90">
        <v>196</v>
      </c>
      <c r="M19" s="91">
        <f t="shared" si="6"/>
        <v>65.333330000000004</v>
      </c>
      <c r="N19" s="97">
        <f t="shared" si="2"/>
        <v>8</v>
      </c>
      <c r="O19" s="90">
        <v>191</v>
      </c>
      <c r="P19" s="91">
        <f t="shared" si="7"/>
        <v>63.666670000000003</v>
      </c>
      <c r="Q19" s="97">
        <f t="shared" si="3"/>
        <v>11</v>
      </c>
      <c r="R19" s="84"/>
      <c r="S19" s="84"/>
      <c r="T19" s="90">
        <f t="shared" si="4"/>
        <v>577.5</v>
      </c>
      <c r="U19" s="93">
        <f t="shared" si="8"/>
        <v>64.166669999999996</v>
      </c>
      <c r="V19" s="94" t="s">
        <v>42</v>
      </c>
    </row>
    <row r="20" spans="1:22" s="88" customFormat="1" ht="32.1" customHeight="1" x14ac:dyDescent="0.2">
      <c r="A20" s="86">
        <f t="shared" si="0"/>
        <v>10</v>
      </c>
      <c r="B20" s="44" t="s">
        <v>144</v>
      </c>
      <c r="C20" s="132"/>
      <c r="D20" s="126" t="s">
        <v>30</v>
      </c>
      <c r="E20" s="78" t="s">
        <v>146</v>
      </c>
      <c r="F20" s="132" t="s">
        <v>147</v>
      </c>
      <c r="G20" s="125" t="s">
        <v>145</v>
      </c>
      <c r="H20" s="127" t="s">
        <v>31</v>
      </c>
      <c r="I20" s="90">
        <v>191</v>
      </c>
      <c r="J20" s="91">
        <f t="shared" si="5"/>
        <v>63.666670000000003</v>
      </c>
      <c r="K20" s="97">
        <f t="shared" si="1"/>
        <v>9</v>
      </c>
      <c r="L20" s="90">
        <v>193.5</v>
      </c>
      <c r="M20" s="91">
        <f t="shared" si="6"/>
        <v>64.5</v>
      </c>
      <c r="N20" s="97">
        <f t="shared" si="2"/>
        <v>11</v>
      </c>
      <c r="O20" s="90">
        <v>193</v>
      </c>
      <c r="P20" s="91">
        <f t="shared" si="7"/>
        <v>64.333330000000004</v>
      </c>
      <c r="Q20" s="97">
        <f t="shared" si="3"/>
        <v>10</v>
      </c>
      <c r="R20" s="84"/>
      <c r="S20" s="84"/>
      <c r="T20" s="90">
        <f t="shared" si="4"/>
        <v>577.5</v>
      </c>
      <c r="U20" s="93">
        <f t="shared" si="8"/>
        <v>64.166669999999996</v>
      </c>
      <c r="V20" s="94" t="s">
        <v>42</v>
      </c>
    </row>
    <row r="21" spans="1:22" s="88" customFormat="1" ht="32.1" customHeight="1" x14ac:dyDescent="0.2">
      <c r="A21" s="86">
        <f t="shared" si="0"/>
        <v>12</v>
      </c>
      <c r="B21" s="78" t="s">
        <v>307</v>
      </c>
      <c r="C21" s="132" t="s">
        <v>306</v>
      </c>
      <c r="D21" s="126">
        <v>2</v>
      </c>
      <c r="E21" s="68" t="s">
        <v>308</v>
      </c>
      <c r="F21" s="132" t="s">
        <v>309</v>
      </c>
      <c r="G21" s="125" t="s">
        <v>209</v>
      </c>
      <c r="H21" s="127" t="s">
        <v>80</v>
      </c>
      <c r="I21" s="90">
        <v>188</v>
      </c>
      <c r="J21" s="91">
        <f t="shared" si="5"/>
        <v>62.666670000000003</v>
      </c>
      <c r="K21" s="97">
        <f t="shared" si="1"/>
        <v>12</v>
      </c>
      <c r="L21" s="90">
        <v>192.5</v>
      </c>
      <c r="M21" s="91">
        <f t="shared" si="6"/>
        <v>64.166669999999996</v>
      </c>
      <c r="N21" s="97">
        <f t="shared" si="2"/>
        <v>12</v>
      </c>
      <c r="O21" s="90">
        <v>187.5</v>
      </c>
      <c r="P21" s="91">
        <f t="shared" si="7"/>
        <v>62.5</v>
      </c>
      <c r="Q21" s="97">
        <f t="shared" si="3"/>
        <v>12</v>
      </c>
      <c r="R21" s="84"/>
      <c r="S21" s="84"/>
      <c r="T21" s="90">
        <f t="shared" si="4"/>
        <v>568</v>
      </c>
      <c r="U21" s="93">
        <f t="shared" si="8"/>
        <v>63.111109999999996</v>
      </c>
      <c r="V21" s="94" t="s">
        <v>32</v>
      </c>
    </row>
    <row r="22" spans="1:22" s="88" customFormat="1" ht="32.1" customHeight="1" x14ac:dyDescent="0.2">
      <c r="A22" s="86">
        <f t="shared" si="0"/>
        <v>13</v>
      </c>
      <c r="B22" s="115" t="s">
        <v>310</v>
      </c>
      <c r="C22" s="45"/>
      <c r="D22" s="77" t="s">
        <v>30</v>
      </c>
      <c r="E22" s="116" t="s">
        <v>409</v>
      </c>
      <c r="F22" s="132" t="s">
        <v>34</v>
      </c>
      <c r="G22" s="125" t="s">
        <v>88</v>
      </c>
      <c r="H22" s="127" t="s">
        <v>80</v>
      </c>
      <c r="I22" s="90">
        <v>186.5</v>
      </c>
      <c r="J22" s="91">
        <f t="shared" si="5"/>
        <v>62.166670000000003</v>
      </c>
      <c r="K22" s="97">
        <f t="shared" si="1"/>
        <v>13</v>
      </c>
      <c r="L22" s="90">
        <v>190</v>
      </c>
      <c r="M22" s="91">
        <f t="shared" si="6"/>
        <v>63.333329999999997</v>
      </c>
      <c r="N22" s="97">
        <f t="shared" si="2"/>
        <v>13</v>
      </c>
      <c r="O22" s="90">
        <v>187</v>
      </c>
      <c r="P22" s="91">
        <f t="shared" si="7"/>
        <v>62.333329999999997</v>
      </c>
      <c r="Q22" s="97">
        <f t="shared" si="3"/>
        <v>14</v>
      </c>
      <c r="R22" s="84"/>
      <c r="S22" s="84"/>
      <c r="T22" s="90">
        <f t="shared" si="4"/>
        <v>563.5</v>
      </c>
      <c r="U22" s="93">
        <f t="shared" si="8"/>
        <v>62.611109999999996</v>
      </c>
      <c r="V22" s="94" t="s">
        <v>32</v>
      </c>
    </row>
    <row r="23" spans="1:22" s="88" customFormat="1" ht="32.1" customHeight="1" x14ac:dyDescent="0.2">
      <c r="A23" s="86">
        <f t="shared" si="0"/>
        <v>14</v>
      </c>
      <c r="B23" s="53" t="s">
        <v>162</v>
      </c>
      <c r="C23" s="132" t="s">
        <v>163</v>
      </c>
      <c r="D23" s="126" t="s">
        <v>30</v>
      </c>
      <c r="E23" s="78" t="s">
        <v>164</v>
      </c>
      <c r="F23" s="132" t="s">
        <v>165</v>
      </c>
      <c r="G23" s="125" t="s">
        <v>166</v>
      </c>
      <c r="H23" s="127" t="s">
        <v>79</v>
      </c>
      <c r="I23" s="90">
        <v>181.5</v>
      </c>
      <c r="J23" s="91">
        <f t="shared" si="5"/>
        <v>60.5</v>
      </c>
      <c r="K23" s="97">
        <f t="shared" si="1"/>
        <v>14</v>
      </c>
      <c r="L23" s="90">
        <v>189.5</v>
      </c>
      <c r="M23" s="91">
        <f t="shared" si="6"/>
        <v>63.166670000000003</v>
      </c>
      <c r="N23" s="97">
        <f t="shared" si="2"/>
        <v>14</v>
      </c>
      <c r="O23" s="90">
        <v>181</v>
      </c>
      <c r="P23" s="91">
        <f t="shared" si="7"/>
        <v>60.333329999999997</v>
      </c>
      <c r="Q23" s="97">
        <f t="shared" si="3"/>
        <v>15</v>
      </c>
      <c r="R23" s="84"/>
      <c r="S23" s="84"/>
      <c r="T23" s="90">
        <f t="shared" si="4"/>
        <v>552</v>
      </c>
      <c r="U23" s="93">
        <f t="shared" si="8"/>
        <v>61.333329999999997</v>
      </c>
      <c r="V23" s="94" t="s">
        <v>32</v>
      </c>
    </row>
    <row r="24" spans="1:22" s="88" customFormat="1" ht="32.1" customHeight="1" x14ac:dyDescent="0.2">
      <c r="A24" s="86">
        <f t="shared" si="0"/>
        <v>15</v>
      </c>
      <c r="B24" s="76" t="s">
        <v>313</v>
      </c>
      <c r="C24" s="132"/>
      <c r="D24" s="126" t="s">
        <v>32</v>
      </c>
      <c r="E24" s="116" t="s">
        <v>118</v>
      </c>
      <c r="F24" s="132" t="s">
        <v>119</v>
      </c>
      <c r="G24" s="125" t="s">
        <v>120</v>
      </c>
      <c r="H24" s="127" t="s">
        <v>80</v>
      </c>
      <c r="I24" s="90">
        <v>169</v>
      </c>
      <c r="J24" s="91">
        <f t="shared" si="5"/>
        <v>56.333329999999997</v>
      </c>
      <c r="K24" s="97">
        <f t="shared" si="1"/>
        <v>15</v>
      </c>
      <c r="L24" s="90">
        <v>180</v>
      </c>
      <c r="M24" s="91">
        <f t="shared" si="6"/>
        <v>60</v>
      </c>
      <c r="N24" s="97">
        <f t="shared" si="2"/>
        <v>15</v>
      </c>
      <c r="O24" s="90">
        <v>187.5</v>
      </c>
      <c r="P24" s="91">
        <f t="shared" si="7"/>
        <v>62.5</v>
      </c>
      <c r="Q24" s="97">
        <f t="shared" si="3"/>
        <v>12</v>
      </c>
      <c r="R24" s="84"/>
      <c r="S24" s="84"/>
      <c r="T24" s="90">
        <f t="shared" si="4"/>
        <v>536.5</v>
      </c>
      <c r="U24" s="93">
        <f t="shared" si="8"/>
        <v>59.611109999999996</v>
      </c>
      <c r="V24" s="94" t="s">
        <v>141</v>
      </c>
    </row>
    <row r="25" spans="1:22" ht="24.95" customHeight="1" x14ac:dyDescent="0.2">
      <c r="A25" s="30"/>
      <c r="B25" s="56"/>
      <c r="C25" s="57"/>
      <c r="D25" s="55"/>
      <c r="E25" s="58"/>
      <c r="F25" s="59"/>
      <c r="G25" s="60"/>
      <c r="H25" s="61"/>
      <c r="I25" s="62"/>
      <c r="J25" s="32"/>
      <c r="K25" s="31"/>
      <c r="L25" s="62"/>
      <c r="M25" s="32"/>
      <c r="N25" s="31"/>
      <c r="O25" s="62"/>
      <c r="P25" s="32"/>
      <c r="Q25" s="31"/>
      <c r="R25" s="30"/>
      <c r="S25" s="30"/>
      <c r="T25" s="62"/>
      <c r="U25" s="33"/>
    </row>
    <row r="26" spans="1:22" ht="24.95" customHeight="1" x14ac:dyDescent="0.2">
      <c r="B26" s="19" t="s">
        <v>2</v>
      </c>
      <c r="H26" s="71" t="s">
        <v>401</v>
      </c>
      <c r="I26" s="11"/>
      <c r="J26" s="4"/>
      <c r="K26" s="10"/>
    </row>
    <row r="27" spans="1:22" ht="24.95" customHeight="1" x14ac:dyDescent="0.25">
      <c r="B27" s="24" t="s">
        <v>3</v>
      </c>
      <c r="H27" s="72" t="s">
        <v>70</v>
      </c>
      <c r="I27" s="8"/>
      <c r="J27" s="4"/>
      <c r="K27" s="23"/>
    </row>
    <row r="28" spans="1:22" ht="32.25" customHeight="1" x14ac:dyDescent="0.2"/>
    <row r="29" spans="1:22" ht="32.25" customHeight="1" x14ac:dyDescent="0.2"/>
    <row r="36" spans="2:10" ht="15" x14ac:dyDescent="0.2">
      <c r="B36" s="19"/>
      <c r="H36" s="74"/>
      <c r="I36" s="11"/>
      <c r="J36" s="4"/>
    </row>
    <row r="37" spans="2:10" ht="15" x14ac:dyDescent="0.25">
      <c r="B37" s="24"/>
      <c r="H37" s="72"/>
      <c r="I37" s="8"/>
      <c r="J37" s="4"/>
    </row>
    <row r="42" spans="2:10" ht="32.25" customHeight="1" x14ac:dyDescent="0.2"/>
    <row r="43" spans="2:10" ht="29.25" customHeight="1" x14ac:dyDescent="0.2"/>
  </sheetData>
  <sortState ref="A10:W24">
    <sortCondition ref="A10:A24"/>
  </sortState>
  <mergeCells count="23">
    <mergeCell ref="T8:T9"/>
    <mergeCell ref="U8:U9"/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4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opLeftCell="A10" zoomScale="90" zoomScaleNormal="90" workbookViewId="0">
      <selection activeCell="H25" sqref="H25:J26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6.7109375" style="88" customWidth="1"/>
    <col min="6" max="6" width="8.7109375" style="88" hidden="1" customWidth="1"/>
    <col min="7" max="7" width="17.7109375" style="88" hidden="1" customWidth="1"/>
    <col min="8" max="8" width="22.7109375" style="88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14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412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3" ht="24.95" customHeight="1" x14ac:dyDescent="0.2">
      <c r="A6" s="200" t="s">
        <v>411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67"/>
      <c r="G7" s="67"/>
      <c r="H7" s="87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44" t="s">
        <v>12</v>
      </c>
      <c r="G8" s="244" t="s">
        <v>8</v>
      </c>
      <c r="H8" s="232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44"/>
      <c r="G9" s="244"/>
      <c r="H9" s="23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ht="24.95" customHeight="1" x14ac:dyDescent="0.2">
      <c r="A10" s="236" t="s">
        <v>25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8"/>
    </row>
    <row r="11" spans="1:23" s="88" customFormat="1" ht="31.5" customHeight="1" x14ac:dyDescent="0.2">
      <c r="A11" s="86">
        <f t="shared" ref="A11:A18" si="0">RANK(U11,$U$11:$U$18,0)</f>
        <v>1</v>
      </c>
      <c r="B11" s="82" t="s">
        <v>108</v>
      </c>
      <c r="C11" s="132" t="s">
        <v>109</v>
      </c>
      <c r="D11" s="126" t="s">
        <v>30</v>
      </c>
      <c r="E11" s="54" t="s">
        <v>110</v>
      </c>
      <c r="F11" s="132" t="s">
        <v>111</v>
      </c>
      <c r="G11" s="125" t="s">
        <v>112</v>
      </c>
      <c r="H11" s="127" t="s">
        <v>51</v>
      </c>
      <c r="I11" s="90">
        <v>184</v>
      </c>
      <c r="J11" s="91">
        <f t="shared" ref="J11:J18" si="1">ROUND(I11/3,5)</f>
        <v>61.333329999999997</v>
      </c>
      <c r="K11" s="97">
        <f t="shared" ref="K11:K18" si="2">RANK(J11,J$9:J$18,0)</f>
        <v>4</v>
      </c>
      <c r="L11" s="90">
        <v>198.5</v>
      </c>
      <c r="M11" s="91">
        <f t="shared" ref="M11:M18" si="3">ROUND(L11/3,5)</f>
        <v>66.166669999999996</v>
      </c>
      <c r="N11" s="97">
        <f t="shared" ref="N11:N18" si="4">RANK(M11,M$9:M$18,0)</f>
        <v>1</v>
      </c>
      <c r="O11" s="90">
        <v>203.5</v>
      </c>
      <c r="P11" s="91">
        <f t="shared" ref="P11:P18" si="5">ROUND(O11/3,5)</f>
        <v>67.833330000000004</v>
      </c>
      <c r="Q11" s="97">
        <f t="shared" ref="Q11:Q18" si="6">RANK(P11,P$9:P$18,0)</f>
        <v>1</v>
      </c>
      <c r="R11" s="84"/>
      <c r="S11" s="84"/>
      <c r="T11" s="90">
        <f t="shared" ref="T11:T18" si="7">I11+L11+O11</f>
        <v>586</v>
      </c>
      <c r="U11" s="93">
        <f t="shared" ref="U11:U18" si="8">ROUND(T11/3/3,5)</f>
        <v>65.111109999999996</v>
      </c>
      <c r="V11" s="94" t="s">
        <v>41</v>
      </c>
    </row>
    <row r="12" spans="1:23" s="88" customFormat="1" ht="32.1" customHeight="1" x14ac:dyDescent="0.2">
      <c r="A12" s="86">
        <f t="shared" si="0"/>
        <v>2</v>
      </c>
      <c r="B12" s="146" t="s">
        <v>188</v>
      </c>
      <c r="C12" s="132" t="s">
        <v>189</v>
      </c>
      <c r="D12" s="126">
        <v>2</v>
      </c>
      <c r="E12" s="122" t="s">
        <v>68</v>
      </c>
      <c r="F12" s="132" t="s">
        <v>66</v>
      </c>
      <c r="G12" s="125" t="s">
        <v>67</v>
      </c>
      <c r="H12" s="127" t="s">
        <v>29</v>
      </c>
      <c r="I12" s="90">
        <v>195</v>
      </c>
      <c r="J12" s="91">
        <f t="shared" si="1"/>
        <v>65</v>
      </c>
      <c r="K12" s="97">
        <f t="shared" si="2"/>
        <v>2</v>
      </c>
      <c r="L12" s="90">
        <v>195.5</v>
      </c>
      <c r="M12" s="91">
        <f t="shared" si="3"/>
        <v>65.166669999999996</v>
      </c>
      <c r="N12" s="97">
        <f t="shared" si="4"/>
        <v>2</v>
      </c>
      <c r="O12" s="90">
        <v>194.5</v>
      </c>
      <c r="P12" s="91">
        <f t="shared" si="5"/>
        <v>64.833330000000004</v>
      </c>
      <c r="Q12" s="97">
        <f t="shared" si="6"/>
        <v>2</v>
      </c>
      <c r="R12" s="84"/>
      <c r="S12" s="84"/>
      <c r="T12" s="90">
        <f t="shared" si="7"/>
        <v>585</v>
      </c>
      <c r="U12" s="93">
        <f t="shared" si="8"/>
        <v>65</v>
      </c>
      <c r="V12" s="94" t="s">
        <v>41</v>
      </c>
    </row>
    <row r="13" spans="1:23" s="88" customFormat="1" ht="32.1" customHeight="1" x14ac:dyDescent="0.2">
      <c r="A13" s="86">
        <f t="shared" si="0"/>
        <v>3</v>
      </c>
      <c r="B13" s="81" t="s">
        <v>406</v>
      </c>
      <c r="C13" s="132" t="s">
        <v>408</v>
      </c>
      <c r="D13" s="126">
        <v>2</v>
      </c>
      <c r="E13" s="82" t="s">
        <v>407</v>
      </c>
      <c r="F13" s="132" t="s">
        <v>34</v>
      </c>
      <c r="G13" s="125" t="s">
        <v>88</v>
      </c>
      <c r="H13" s="127" t="s">
        <v>80</v>
      </c>
      <c r="I13" s="90">
        <v>194.5</v>
      </c>
      <c r="J13" s="91">
        <f t="shared" si="1"/>
        <v>64.833330000000004</v>
      </c>
      <c r="K13" s="97">
        <f t="shared" si="2"/>
        <v>3</v>
      </c>
      <c r="L13" s="90">
        <v>193</v>
      </c>
      <c r="M13" s="91">
        <f t="shared" si="3"/>
        <v>64.333330000000004</v>
      </c>
      <c r="N13" s="97">
        <f t="shared" si="4"/>
        <v>3</v>
      </c>
      <c r="O13" s="90">
        <v>194</v>
      </c>
      <c r="P13" s="91">
        <f t="shared" si="5"/>
        <v>64.666669999999996</v>
      </c>
      <c r="Q13" s="97">
        <f t="shared" si="6"/>
        <v>3</v>
      </c>
      <c r="R13" s="84"/>
      <c r="S13" s="84"/>
      <c r="T13" s="90">
        <f t="shared" si="7"/>
        <v>581.5</v>
      </c>
      <c r="U13" s="93">
        <f t="shared" si="8"/>
        <v>64.611109999999996</v>
      </c>
      <c r="V13" s="94" t="s">
        <v>42</v>
      </c>
    </row>
    <row r="14" spans="1:23" s="88" customFormat="1" ht="32.1" customHeight="1" x14ac:dyDescent="0.2">
      <c r="A14" s="86">
        <f t="shared" si="0"/>
        <v>4</v>
      </c>
      <c r="B14" s="6" t="s">
        <v>288</v>
      </c>
      <c r="C14" s="132" t="s">
        <v>289</v>
      </c>
      <c r="D14" s="126" t="s">
        <v>30</v>
      </c>
      <c r="E14" s="47" t="s">
        <v>290</v>
      </c>
      <c r="F14" s="132" t="s">
        <v>291</v>
      </c>
      <c r="G14" s="125" t="s">
        <v>292</v>
      </c>
      <c r="H14" s="127" t="s">
        <v>195</v>
      </c>
      <c r="I14" s="90">
        <v>198</v>
      </c>
      <c r="J14" s="91">
        <f t="shared" si="1"/>
        <v>66</v>
      </c>
      <c r="K14" s="97">
        <f t="shared" si="2"/>
        <v>1</v>
      </c>
      <c r="L14" s="90">
        <v>187</v>
      </c>
      <c r="M14" s="91">
        <f t="shared" si="3"/>
        <v>62.333329999999997</v>
      </c>
      <c r="N14" s="97">
        <f t="shared" si="4"/>
        <v>4</v>
      </c>
      <c r="O14" s="90">
        <v>184.5</v>
      </c>
      <c r="P14" s="91">
        <f t="shared" si="5"/>
        <v>61.5</v>
      </c>
      <c r="Q14" s="97">
        <f t="shared" si="6"/>
        <v>4</v>
      </c>
      <c r="R14" s="84"/>
      <c r="S14" s="84"/>
      <c r="T14" s="90">
        <f t="shared" si="7"/>
        <v>569.5</v>
      </c>
      <c r="U14" s="93">
        <f t="shared" si="8"/>
        <v>63.27778</v>
      </c>
      <c r="V14" s="94"/>
    </row>
    <row r="15" spans="1:23" s="88" customFormat="1" ht="32.1" customHeight="1" x14ac:dyDescent="0.2">
      <c r="A15" s="86">
        <f t="shared" si="0"/>
        <v>5</v>
      </c>
      <c r="B15" s="83" t="s">
        <v>249</v>
      </c>
      <c r="C15" s="132"/>
      <c r="D15" s="126" t="s">
        <v>30</v>
      </c>
      <c r="E15" s="155" t="s">
        <v>400</v>
      </c>
      <c r="F15" s="132" t="s">
        <v>225</v>
      </c>
      <c r="G15" s="125" t="s">
        <v>226</v>
      </c>
      <c r="H15" s="127" t="s">
        <v>227</v>
      </c>
      <c r="I15" s="90">
        <v>183</v>
      </c>
      <c r="J15" s="91">
        <f t="shared" si="1"/>
        <v>61</v>
      </c>
      <c r="K15" s="97">
        <f t="shared" si="2"/>
        <v>5</v>
      </c>
      <c r="L15" s="90">
        <v>181.5</v>
      </c>
      <c r="M15" s="91">
        <f t="shared" si="3"/>
        <v>60.5</v>
      </c>
      <c r="N15" s="97">
        <f t="shared" si="4"/>
        <v>6</v>
      </c>
      <c r="O15" s="90">
        <v>184</v>
      </c>
      <c r="P15" s="91">
        <f t="shared" si="5"/>
        <v>61.333329999999997</v>
      </c>
      <c r="Q15" s="97">
        <f t="shared" si="6"/>
        <v>5</v>
      </c>
      <c r="R15" s="84"/>
      <c r="S15" s="84"/>
      <c r="T15" s="90">
        <f t="shared" si="7"/>
        <v>548.5</v>
      </c>
      <c r="U15" s="93">
        <f t="shared" si="8"/>
        <v>60.94444</v>
      </c>
      <c r="V15" s="94"/>
    </row>
    <row r="16" spans="1:23" s="88" customFormat="1" ht="32.1" customHeight="1" x14ac:dyDescent="0.2">
      <c r="A16" s="86">
        <f t="shared" si="0"/>
        <v>6</v>
      </c>
      <c r="B16" s="129" t="s">
        <v>319</v>
      </c>
      <c r="C16" s="52" t="s">
        <v>320</v>
      </c>
      <c r="D16" s="64" t="s">
        <v>30</v>
      </c>
      <c r="E16" s="78" t="s">
        <v>164</v>
      </c>
      <c r="F16" s="132" t="s">
        <v>165</v>
      </c>
      <c r="G16" s="125" t="s">
        <v>166</v>
      </c>
      <c r="H16" s="127" t="s">
        <v>35</v>
      </c>
      <c r="I16" s="90">
        <v>176.5</v>
      </c>
      <c r="J16" s="91">
        <f t="shared" si="1"/>
        <v>58.833329999999997</v>
      </c>
      <c r="K16" s="97">
        <f t="shared" si="2"/>
        <v>6</v>
      </c>
      <c r="L16" s="90">
        <v>184.5</v>
      </c>
      <c r="M16" s="91">
        <f t="shared" si="3"/>
        <v>61.5</v>
      </c>
      <c r="N16" s="97">
        <f t="shared" si="4"/>
        <v>5</v>
      </c>
      <c r="O16" s="90">
        <v>169</v>
      </c>
      <c r="P16" s="91">
        <f t="shared" si="5"/>
        <v>56.333329999999997</v>
      </c>
      <c r="Q16" s="97">
        <f t="shared" si="6"/>
        <v>7</v>
      </c>
      <c r="R16" s="84"/>
      <c r="S16" s="84"/>
      <c r="T16" s="90">
        <f t="shared" si="7"/>
        <v>530</v>
      </c>
      <c r="U16" s="93">
        <f t="shared" si="8"/>
        <v>58.888890000000004</v>
      </c>
      <c r="V16" s="94"/>
    </row>
    <row r="17" spans="1:22" s="88" customFormat="1" ht="32.1" customHeight="1" x14ac:dyDescent="0.2">
      <c r="A17" s="86">
        <f t="shared" si="0"/>
        <v>8</v>
      </c>
      <c r="B17" s="49" t="s">
        <v>245</v>
      </c>
      <c r="C17" s="149" t="s">
        <v>244</v>
      </c>
      <c r="D17" s="50" t="s">
        <v>30</v>
      </c>
      <c r="E17" s="68" t="s">
        <v>246</v>
      </c>
      <c r="F17" s="132" t="s">
        <v>247</v>
      </c>
      <c r="G17" s="125" t="s">
        <v>248</v>
      </c>
      <c r="H17" s="127" t="s">
        <v>227</v>
      </c>
      <c r="I17" s="90">
        <v>171.5</v>
      </c>
      <c r="J17" s="91">
        <f t="shared" si="1"/>
        <v>57.166670000000003</v>
      </c>
      <c r="K17" s="97">
        <f t="shared" si="2"/>
        <v>8</v>
      </c>
      <c r="L17" s="90">
        <v>160</v>
      </c>
      <c r="M17" s="91">
        <f t="shared" si="3"/>
        <v>53.333329999999997</v>
      </c>
      <c r="N17" s="97">
        <f t="shared" si="4"/>
        <v>8</v>
      </c>
      <c r="O17" s="90">
        <v>166.5</v>
      </c>
      <c r="P17" s="91">
        <f t="shared" si="5"/>
        <v>55.5</v>
      </c>
      <c r="Q17" s="97">
        <f t="shared" si="6"/>
        <v>8</v>
      </c>
      <c r="R17" s="84"/>
      <c r="S17" s="84"/>
      <c r="T17" s="90">
        <f t="shared" si="7"/>
        <v>498</v>
      </c>
      <c r="U17" s="93">
        <f t="shared" si="8"/>
        <v>55.333329999999997</v>
      </c>
      <c r="V17" s="94"/>
    </row>
    <row r="18" spans="1:22" s="88" customFormat="1" ht="32.1" customHeight="1" x14ac:dyDescent="0.2">
      <c r="A18" s="86">
        <f t="shared" si="0"/>
        <v>7</v>
      </c>
      <c r="B18" s="53" t="s">
        <v>255</v>
      </c>
      <c r="C18" s="132" t="s">
        <v>256</v>
      </c>
      <c r="D18" s="126" t="s">
        <v>30</v>
      </c>
      <c r="E18" s="113" t="s">
        <v>257</v>
      </c>
      <c r="F18" s="132" t="s">
        <v>258</v>
      </c>
      <c r="G18" s="125" t="s">
        <v>259</v>
      </c>
      <c r="H18" s="127" t="s">
        <v>31</v>
      </c>
      <c r="I18" s="90">
        <v>173.5</v>
      </c>
      <c r="J18" s="91">
        <f t="shared" si="1"/>
        <v>57.833329999999997</v>
      </c>
      <c r="K18" s="97">
        <f t="shared" si="2"/>
        <v>7</v>
      </c>
      <c r="L18" s="90">
        <v>178</v>
      </c>
      <c r="M18" s="91">
        <f t="shared" si="3"/>
        <v>59.333329999999997</v>
      </c>
      <c r="N18" s="97">
        <f t="shared" si="4"/>
        <v>7</v>
      </c>
      <c r="O18" s="90">
        <v>173.5</v>
      </c>
      <c r="P18" s="91">
        <f t="shared" si="5"/>
        <v>57.833329999999997</v>
      </c>
      <c r="Q18" s="97">
        <f t="shared" si="6"/>
        <v>6</v>
      </c>
      <c r="R18" s="84"/>
      <c r="S18" s="84"/>
      <c r="T18" s="90">
        <f t="shared" si="7"/>
        <v>525</v>
      </c>
      <c r="U18" s="93">
        <f t="shared" si="8"/>
        <v>58.333329999999997</v>
      </c>
      <c r="V18" s="94"/>
    </row>
    <row r="19" spans="1:22" s="88" customFormat="1" ht="24.95" customHeight="1" x14ac:dyDescent="0.2">
      <c r="A19" s="236" t="s">
        <v>24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8"/>
    </row>
    <row r="20" spans="1:22" s="88" customFormat="1" ht="32.1" customHeight="1" x14ac:dyDescent="0.2">
      <c r="A20" s="86">
        <f>RANK(U20,$U$20:$U$23,0)</f>
        <v>1</v>
      </c>
      <c r="B20" s="152" t="s">
        <v>106</v>
      </c>
      <c r="C20" s="156" t="s">
        <v>107</v>
      </c>
      <c r="D20" s="141" t="s">
        <v>28</v>
      </c>
      <c r="E20" s="122" t="s">
        <v>82</v>
      </c>
      <c r="F20" s="132" t="s">
        <v>34</v>
      </c>
      <c r="G20" s="125" t="s">
        <v>83</v>
      </c>
      <c r="H20" s="153" t="s">
        <v>31</v>
      </c>
      <c r="I20" s="96">
        <v>202.5</v>
      </c>
      <c r="J20" s="79">
        <f>ROUND(I20/3,5)</f>
        <v>67.5</v>
      </c>
      <c r="K20" s="97">
        <f>RANK(J20,J$20:J$23,0)</f>
        <v>1</v>
      </c>
      <c r="L20" s="96">
        <v>198.5</v>
      </c>
      <c r="M20" s="79">
        <f>ROUND(L20/3,5)</f>
        <v>66.166669999999996</v>
      </c>
      <c r="N20" s="97">
        <f>RANK(M20,M$20:M$23,0)</f>
        <v>2</v>
      </c>
      <c r="O20" s="96">
        <v>199.5</v>
      </c>
      <c r="P20" s="79">
        <f>ROUND(O20/3,5)</f>
        <v>66.5</v>
      </c>
      <c r="Q20" s="97">
        <f>RANK(P20,P$20:P$23,0)</f>
        <v>2</v>
      </c>
      <c r="R20" s="98"/>
      <c r="S20" s="98"/>
      <c r="T20" s="96">
        <f>I20+L20+O20</f>
        <v>600.5</v>
      </c>
      <c r="U20" s="80">
        <f>ROUND(T20/3/3,5)</f>
        <v>66.722219999999993</v>
      </c>
      <c r="V20" s="94" t="s">
        <v>41</v>
      </c>
    </row>
    <row r="21" spans="1:22" s="88" customFormat="1" ht="32.1" customHeight="1" x14ac:dyDescent="0.2">
      <c r="A21" s="86">
        <f>RANK(U21,$U$20:$U$23,0)</f>
        <v>2</v>
      </c>
      <c r="B21" s="68" t="s">
        <v>376</v>
      </c>
      <c r="C21" s="132" t="s">
        <v>377</v>
      </c>
      <c r="D21" s="126" t="s">
        <v>28</v>
      </c>
      <c r="E21" s="68" t="s">
        <v>378</v>
      </c>
      <c r="F21" s="132" t="s">
        <v>379</v>
      </c>
      <c r="G21" s="125" t="s">
        <v>380</v>
      </c>
      <c r="H21" s="127" t="s">
        <v>381</v>
      </c>
      <c r="I21" s="90">
        <v>195</v>
      </c>
      <c r="J21" s="91">
        <f>ROUND(I21/3,5)</f>
        <v>65</v>
      </c>
      <c r="K21" s="97">
        <f>RANK(J21,J$20:J$23,0)</f>
        <v>3</v>
      </c>
      <c r="L21" s="90">
        <v>198.5</v>
      </c>
      <c r="M21" s="91">
        <f>ROUND(L21/3,5)</f>
        <v>66.166669999999996</v>
      </c>
      <c r="N21" s="97">
        <f>RANK(M21,M$20:M$23,0)</f>
        <v>2</v>
      </c>
      <c r="O21" s="90">
        <v>204</v>
      </c>
      <c r="P21" s="91">
        <f>ROUND(O21/3,5)</f>
        <v>68</v>
      </c>
      <c r="Q21" s="97">
        <f>RANK(P21,P$20:P$23,0)</f>
        <v>1</v>
      </c>
      <c r="R21" s="84"/>
      <c r="S21" s="84"/>
      <c r="T21" s="90">
        <f>I21+L21+O21</f>
        <v>597.5</v>
      </c>
      <c r="U21" s="93">
        <f>ROUND(T21/3/3,5)</f>
        <v>66.388890000000004</v>
      </c>
      <c r="V21" s="94" t="s">
        <v>41</v>
      </c>
    </row>
    <row r="22" spans="1:22" s="88" customFormat="1" ht="32.1" customHeight="1" x14ac:dyDescent="0.2">
      <c r="A22" s="86">
        <f>RANK(U22,$U$20:$U$23,0)</f>
        <v>3</v>
      </c>
      <c r="B22" s="5" t="s">
        <v>276</v>
      </c>
      <c r="C22" s="132" t="s">
        <v>275</v>
      </c>
      <c r="D22" s="126" t="s">
        <v>28</v>
      </c>
      <c r="E22" s="70" t="s">
        <v>279</v>
      </c>
      <c r="F22" s="132" t="s">
        <v>280</v>
      </c>
      <c r="G22" s="125" t="s">
        <v>281</v>
      </c>
      <c r="H22" s="127" t="s">
        <v>31</v>
      </c>
      <c r="I22" s="90">
        <v>198.5</v>
      </c>
      <c r="J22" s="91">
        <f>ROUND(I22/3,5)-0.5</f>
        <v>65.666669999999996</v>
      </c>
      <c r="K22" s="97">
        <f>RANK(J22,J$20:J$23,0)</f>
        <v>2</v>
      </c>
      <c r="L22" s="90">
        <v>201.5</v>
      </c>
      <c r="M22" s="91">
        <f>ROUND(L22/3,5)-0.5</f>
        <v>66.666669999999996</v>
      </c>
      <c r="N22" s="97">
        <f>RANK(M22,M$20:M$23,0)</f>
        <v>1</v>
      </c>
      <c r="O22" s="90">
        <v>189</v>
      </c>
      <c r="P22" s="91">
        <f>ROUND(O22/3,5)-0.5</f>
        <v>62.5</v>
      </c>
      <c r="Q22" s="97">
        <f>RANK(P22,P$20:P$23,0)</f>
        <v>3</v>
      </c>
      <c r="R22" s="84">
        <v>1</v>
      </c>
      <c r="S22" s="84"/>
      <c r="T22" s="90">
        <f>I22+L22+O22</f>
        <v>589</v>
      </c>
      <c r="U22" s="93">
        <f>ROUND(T22/3/3,5)</f>
        <v>65.44444</v>
      </c>
      <c r="V22" s="94" t="s">
        <v>41</v>
      </c>
    </row>
    <row r="23" spans="1:22" s="88" customFormat="1" ht="32.1" customHeight="1" x14ac:dyDescent="0.2">
      <c r="A23" s="86">
        <f>RANK(U23,$U$20:$U$23,0)</f>
        <v>4</v>
      </c>
      <c r="B23" s="68" t="s">
        <v>329</v>
      </c>
      <c r="C23" s="132" t="s">
        <v>330</v>
      </c>
      <c r="D23" s="126">
        <v>1</v>
      </c>
      <c r="E23" s="5" t="s">
        <v>331</v>
      </c>
      <c r="F23" s="132" t="s">
        <v>332</v>
      </c>
      <c r="G23" s="125" t="s">
        <v>333</v>
      </c>
      <c r="H23" s="127" t="s">
        <v>31</v>
      </c>
      <c r="I23" s="90">
        <v>168.5</v>
      </c>
      <c r="J23" s="91">
        <f>ROUND(I23/3,5)</f>
        <v>56.166670000000003</v>
      </c>
      <c r="K23" s="97">
        <f>RANK(J23,J$20:J$23,0)</f>
        <v>4</v>
      </c>
      <c r="L23" s="90">
        <v>167.5</v>
      </c>
      <c r="M23" s="91">
        <f>ROUND(L23/3,5)</f>
        <v>55.833329999999997</v>
      </c>
      <c r="N23" s="97">
        <f>RANK(M23,M$20:M$23,0)</f>
        <v>4</v>
      </c>
      <c r="O23" s="90">
        <v>147</v>
      </c>
      <c r="P23" s="91">
        <f>ROUND(O23/3,5)</f>
        <v>49</v>
      </c>
      <c r="Q23" s="97">
        <f>RANK(P23,P$20:P$23,0)</f>
        <v>4</v>
      </c>
      <c r="R23" s="84"/>
      <c r="S23" s="84"/>
      <c r="T23" s="90">
        <f>I23+L23+O23</f>
        <v>483</v>
      </c>
      <c r="U23" s="93">
        <f>ROUND(T23/3/3,5)</f>
        <v>53.666670000000003</v>
      </c>
      <c r="V23" s="94"/>
    </row>
    <row r="24" spans="1:22" ht="24.95" customHeight="1" x14ac:dyDescent="0.2">
      <c r="A24" s="30"/>
      <c r="B24" s="56"/>
      <c r="C24" s="57"/>
      <c r="D24" s="55"/>
      <c r="E24" s="58"/>
      <c r="F24" s="59"/>
      <c r="G24" s="60"/>
      <c r="H24" s="61"/>
      <c r="I24" s="62"/>
      <c r="J24" s="32"/>
      <c r="K24" s="31"/>
      <c r="L24" s="62"/>
      <c r="M24" s="32"/>
      <c r="N24" s="31"/>
      <c r="O24" s="62"/>
      <c r="P24" s="32"/>
      <c r="Q24" s="31"/>
      <c r="R24" s="30"/>
      <c r="S24" s="30"/>
      <c r="T24" s="62"/>
      <c r="U24" s="33"/>
    </row>
    <row r="25" spans="1:22" ht="24.95" customHeight="1" x14ac:dyDescent="0.2">
      <c r="B25" s="19" t="s">
        <v>2</v>
      </c>
      <c r="H25" s="71" t="s">
        <v>401</v>
      </c>
      <c r="I25" s="11"/>
      <c r="J25" s="4"/>
      <c r="K25" s="10"/>
    </row>
    <row r="26" spans="1:22" ht="24.95" customHeight="1" x14ac:dyDescent="0.25">
      <c r="B26" s="24" t="s">
        <v>3</v>
      </c>
      <c r="H26" s="72" t="s">
        <v>70</v>
      </c>
      <c r="I26" s="8"/>
      <c r="J26" s="4"/>
      <c r="K26" s="23"/>
    </row>
    <row r="27" spans="1:22" ht="32.25" customHeight="1" x14ac:dyDescent="0.2"/>
    <row r="28" spans="1:22" ht="32.25" customHeight="1" x14ac:dyDescent="0.2"/>
    <row r="35" spans="2:10" ht="15" x14ac:dyDescent="0.2">
      <c r="B35" s="19"/>
      <c r="H35" s="74"/>
      <c r="I35" s="11"/>
      <c r="J35" s="4"/>
    </row>
    <row r="36" spans="2:10" ht="15" x14ac:dyDescent="0.25">
      <c r="B36" s="24"/>
      <c r="H36" s="72"/>
      <c r="I36" s="8"/>
      <c r="J36" s="4"/>
    </row>
    <row r="41" spans="2:10" ht="32.25" customHeight="1" x14ac:dyDescent="0.2"/>
    <row r="42" spans="2:10" ht="29.25" customHeight="1" x14ac:dyDescent="0.2"/>
  </sheetData>
  <sortState ref="A11:W18">
    <sortCondition ref="A11:A18"/>
  </sortState>
  <mergeCells count="25">
    <mergeCell ref="A6:V6"/>
    <mergeCell ref="A1:V1"/>
    <mergeCell ref="A2:V2"/>
    <mergeCell ref="A3:V3"/>
    <mergeCell ref="A4:V4"/>
    <mergeCell ref="A5:V5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A19:V19"/>
    <mergeCell ref="A10:V10"/>
    <mergeCell ref="L8:N8"/>
    <mergeCell ref="O8:Q8"/>
    <mergeCell ref="R8:R9"/>
    <mergeCell ref="S8:S9"/>
    <mergeCell ref="T8:T9"/>
    <mergeCell ref="U8:U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8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="90" zoomScaleNormal="90" workbookViewId="0">
      <selection activeCell="H18" sqref="H18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6.7109375" style="88" customWidth="1"/>
    <col min="6" max="6" width="8.7109375" style="88" hidden="1" customWidth="1"/>
    <col min="7" max="7" width="17.7109375" style="88" hidden="1" customWidth="1"/>
    <col min="8" max="8" width="22.7109375" style="88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40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25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3" ht="24.95" customHeight="1" x14ac:dyDescent="0.2">
      <c r="A6" s="200" t="s">
        <v>415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67"/>
      <c r="G7" s="67"/>
      <c r="H7" s="87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44" t="s">
        <v>12</v>
      </c>
      <c r="G8" s="244" t="s">
        <v>8</v>
      </c>
      <c r="H8" s="232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44"/>
      <c r="G9" s="244"/>
      <c r="H9" s="23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s="88" customFormat="1" ht="32.1" customHeight="1" x14ac:dyDescent="0.2">
      <c r="A10" s="86">
        <f>RANK(U10,$U$10:$U$22,0)</f>
        <v>1</v>
      </c>
      <c r="B10" s="133" t="s">
        <v>175</v>
      </c>
      <c r="C10" s="132" t="s">
        <v>176</v>
      </c>
      <c r="D10" s="126" t="s">
        <v>30</v>
      </c>
      <c r="E10" s="47" t="s">
        <v>181</v>
      </c>
      <c r="F10" s="132" t="s">
        <v>180</v>
      </c>
      <c r="G10" s="125" t="s">
        <v>182</v>
      </c>
      <c r="H10" s="127" t="s">
        <v>161</v>
      </c>
      <c r="I10" s="90">
        <v>208</v>
      </c>
      <c r="J10" s="91">
        <f>ROUND(I10/3.1,5)</f>
        <v>67.096770000000006</v>
      </c>
      <c r="K10" s="92">
        <f>RANK(J10,J$10:J$22,0)</f>
        <v>1</v>
      </c>
      <c r="L10" s="90">
        <v>199.5</v>
      </c>
      <c r="M10" s="91">
        <f>ROUND(L10/3.1,5)</f>
        <v>64.354839999999996</v>
      </c>
      <c r="N10" s="92">
        <f>RANK(M10,M$10:M$22,0)</f>
        <v>1</v>
      </c>
      <c r="O10" s="90">
        <v>206.5</v>
      </c>
      <c r="P10" s="91">
        <f>ROUND(O10/3.1,5)</f>
        <v>66.612899999999996</v>
      </c>
      <c r="Q10" s="92">
        <f>RANK(P10,P$10:P$22,0)</f>
        <v>1</v>
      </c>
      <c r="R10" s="84"/>
      <c r="S10" s="84"/>
      <c r="T10" s="90">
        <f>I10+L10+O10</f>
        <v>614</v>
      </c>
      <c r="U10" s="93">
        <f>ROUND(T10/3.1/3,5)</f>
        <v>66.021510000000006</v>
      </c>
      <c r="V10" s="94"/>
    </row>
    <row r="11" spans="1:23" s="88" customFormat="1" ht="32.1" customHeight="1" x14ac:dyDescent="0.2">
      <c r="A11" s="86">
        <f>RANK(U11,$U$10:$U$22,0)</f>
        <v>2</v>
      </c>
      <c r="B11" s="145" t="s">
        <v>413</v>
      </c>
      <c r="C11" s="132" t="s">
        <v>148</v>
      </c>
      <c r="D11" s="126" t="s">
        <v>32</v>
      </c>
      <c r="E11" s="78" t="s">
        <v>149</v>
      </c>
      <c r="F11" s="132" t="s">
        <v>150</v>
      </c>
      <c r="G11" s="125" t="s">
        <v>151</v>
      </c>
      <c r="H11" s="127" t="s">
        <v>31</v>
      </c>
      <c r="I11" s="90">
        <v>186</v>
      </c>
      <c r="J11" s="91">
        <f>ROUND(I11/3.1,5)</f>
        <v>60</v>
      </c>
      <c r="K11" s="92">
        <f>RANK(J11,J$10:J$22,0)</f>
        <v>2</v>
      </c>
      <c r="L11" s="90">
        <v>179</v>
      </c>
      <c r="M11" s="91">
        <f>ROUND(L11/3.1,5)</f>
        <v>57.74194</v>
      </c>
      <c r="N11" s="92">
        <f>RANK(M11,M$10:M$22,0)</f>
        <v>2</v>
      </c>
      <c r="O11" s="90">
        <v>184</v>
      </c>
      <c r="P11" s="91">
        <f>ROUND(O11/3.1,5)</f>
        <v>59.354840000000003</v>
      </c>
      <c r="Q11" s="92">
        <f>RANK(P11,P$10:P$22,0)</f>
        <v>2</v>
      </c>
      <c r="R11" s="84"/>
      <c r="S11" s="84"/>
      <c r="T11" s="90">
        <f>I11+L11+O11</f>
        <v>549</v>
      </c>
      <c r="U11" s="93">
        <f>ROUND(T11/3.1/3,5)</f>
        <v>59.032260000000001</v>
      </c>
      <c r="V11" s="94"/>
    </row>
    <row r="12" spans="1:23" s="88" customFormat="1" ht="32.1" customHeight="1" x14ac:dyDescent="0.2">
      <c r="A12" s="86"/>
      <c r="B12" s="133" t="s">
        <v>175</v>
      </c>
      <c r="C12" s="132" t="s">
        <v>176</v>
      </c>
      <c r="D12" s="126" t="s">
        <v>30</v>
      </c>
      <c r="E12" s="123" t="s">
        <v>177</v>
      </c>
      <c r="F12" s="132" t="s">
        <v>178</v>
      </c>
      <c r="G12" s="125" t="s">
        <v>179</v>
      </c>
      <c r="H12" s="127" t="s">
        <v>161</v>
      </c>
      <c r="I12" s="246" t="s">
        <v>137</v>
      </c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8"/>
      <c r="V12" s="94"/>
    </row>
    <row r="13" spans="1:23" ht="24.95" customHeight="1" x14ac:dyDescent="0.2">
      <c r="A13" s="30"/>
      <c r="B13" s="56"/>
      <c r="C13" s="57"/>
      <c r="D13" s="55"/>
      <c r="E13" s="58"/>
      <c r="F13" s="59"/>
      <c r="G13" s="60"/>
      <c r="H13" s="61"/>
      <c r="I13" s="62"/>
      <c r="J13" s="32"/>
      <c r="K13" s="31"/>
      <c r="L13" s="62"/>
      <c r="M13" s="32"/>
      <c r="N13" s="31"/>
      <c r="O13" s="62"/>
      <c r="P13" s="32"/>
      <c r="Q13" s="31"/>
      <c r="R13" s="30"/>
      <c r="S13" s="30"/>
      <c r="T13" s="62"/>
      <c r="U13" s="33"/>
    </row>
    <row r="14" spans="1:23" ht="24.95" customHeight="1" x14ac:dyDescent="0.2">
      <c r="B14" s="19" t="s">
        <v>2</v>
      </c>
      <c r="H14" s="71" t="s">
        <v>401</v>
      </c>
      <c r="I14" s="11"/>
      <c r="J14" s="4"/>
      <c r="K14" s="10"/>
    </row>
    <row r="15" spans="1:23" ht="24.95" customHeight="1" x14ac:dyDescent="0.25">
      <c r="B15" s="24" t="s">
        <v>3</v>
      </c>
      <c r="H15" s="72" t="s">
        <v>70</v>
      </c>
      <c r="I15" s="8"/>
      <c r="J15" s="4"/>
      <c r="K15" s="23"/>
    </row>
    <row r="16" spans="1:23" ht="32.25" customHeight="1" x14ac:dyDescent="0.2"/>
    <row r="17" spans="2:10" ht="32.25" customHeight="1" x14ac:dyDescent="0.2"/>
    <row r="24" spans="2:10" ht="15" x14ac:dyDescent="0.2">
      <c r="B24" s="19"/>
      <c r="H24" s="74"/>
      <c r="I24" s="11"/>
      <c r="J24" s="4"/>
    </row>
    <row r="25" spans="2:10" ht="15" x14ac:dyDescent="0.25">
      <c r="B25" s="24"/>
      <c r="H25" s="72"/>
      <c r="I25" s="8"/>
      <c r="J25" s="4"/>
    </row>
    <row r="30" spans="2:10" ht="32.25" customHeight="1" x14ac:dyDescent="0.2"/>
    <row r="31" spans="2:10" ht="29.25" customHeight="1" x14ac:dyDescent="0.2"/>
  </sheetData>
  <sortState ref="A10:W12">
    <sortCondition ref="A10:A12"/>
  </sortState>
  <mergeCells count="24">
    <mergeCell ref="I8:K8"/>
    <mergeCell ref="V8:V9"/>
    <mergeCell ref="L8:N8"/>
    <mergeCell ref="O8:Q8"/>
    <mergeCell ref="R8:R9"/>
    <mergeCell ref="S8:S9"/>
    <mergeCell ref="T8:T9"/>
    <mergeCell ref="U8:U9"/>
    <mergeCell ref="I12:U12"/>
    <mergeCell ref="A1:V1"/>
    <mergeCell ref="A2:V2"/>
    <mergeCell ref="A3:V3"/>
    <mergeCell ref="A4:V4"/>
    <mergeCell ref="A5:V5"/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opLeftCell="A13" zoomScale="80" zoomScaleNormal="80" workbookViewId="0">
      <selection activeCell="A19" sqref="A19:XFD19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4.7109375" style="88" customWidth="1"/>
    <col min="6" max="6" width="8.7109375" style="88" hidden="1" customWidth="1"/>
    <col min="7" max="7" width="17.7109375" style="88" hidden="1" customWidth="1"/>
    <col min="8" max="8" width="22.7109375" style="88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139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414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3" ht="24.95" customHeight="1" x14ac:dyDescent="0.2">
      <c r="A6" s="200" t="s">
        <v>415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67"/>
      <c r="G7" s="67"/>
      <c r="H7" s="87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44" t="s">
        <v>12</v>
      </c>
      <c r="G8" s="244" t="s">
        <v>8</v>
      </c>
      <c r="H8" s="232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44"/>
      <c r="G9" s="244"/>
      <c r="H9" s="232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ht="24.95" customHeight="1" x14ac:dyDescent="0.2">
      <c r="A10" s="249" t="s">
        <v>142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5"/>
    </row>
    <row r="11" spans="1:23" s="88" customFormat="1" ht="31.5" customHeight="1" x14ac:dyDescent="0.2">
      <c r="A11" s="86">
        <f>RANK(U11,$U$11:$U$15,0)</f>
        <v>1</v>
      </c>
      <c r="B11" s="179" t="s">
        <v>239</v>
      </c>
      <c r="C11" s="156" t="s">
        <v>240</v>
      </c>
      <c r="D11" s="141">
        <v>2</v>
      </c>
      <c r="E11" s="142" t="s">
        <v>241</v>
      </c>
      <c r="F11" s="156" t="s">
        <v>242</v>
      </c>
      <c r="G11" s="140" t="s">
        <v>243</v>
      </c>
      <c r="H11" s="153" t="s">
        <v>79</v>
      </c>
      <c r="I11" s="96">
        <v>151.5</v>
      </c>
      <c r="J11" s="79">
        <f>ROUND(I11/2.2,5)</f>
        <v>68.863640000000004</v>
      </c>
      <c r="K11" s="97">
        <f>RANK(J11,J$9:J$25,0)</f>
        <v>2</v>
      </c>
      <c r="L11" s="96">
        <v>151</v>
      </c>
      <c r="M11" s="79">
        <f>ROUND(L11/2.2,5)</f>
        <v>68.636359999999996</v>
      </c>
      <c r="N11" s="97">
        <f>RANK(M11,M$9:M$25,0)</f>
        <v>3</v>
      </c>
      <c r="O11" s="96">
        <v>147</v>
      </c>
      <c r="P11" s="79">
        <f>ROUND(O11/2.2,5)</f>
        <v>66.818179999999998</v>
      </c>
      <c r="Q11" s="97">
        <f>RANK(P11,P$9:P$25,0)</f>
        <v>7</v>
      </c>
      <c r="R11" s="98"/>
      <c r="S11" s="98"/>
      <c r="T11" s="96">
        <f>I11+L11+O11</f>
        <v>449.5</v>
      </c>
      <c r="U11" s="80">
        <f>ROUND(T11/2.2/3,5)</f>
        <v>68.106059999999999</v>
      </c>
      <c r="V11" s="99" t="s">
        <v>32</v>
      </c>
    </row>
    <row r="12" spans="1:23" s="88" customFormat="1" ht="32.1" customHeight="1" x14ac:dyDescent="0.2">
      <c r="A12" s="86">
        <f t="shared" ref="A12:A15" si="0">RANK(U12,$U$11:$U$15,0)</f>
        <v>2</v>
      </c>
      <c r="B12" s="70" t="s">
        <v>86</v>
      </c>
      <c r="C12" s="132" t="s">
        <v>87</v>
      </c>
      <c r="D12" s="126">
        <v>2</v>
      </c>
      <c r="E12" s="128" t="s">
        <v>311</v>
      </c>
      <c r="F12" s="132" t="s">
        <v>312</v>
      </c>
      <c r="G12" s="125" t="s">
        <v>88</v>
      </c>
      <c r="H12" s="127" t="s">
        <v>80</v>
      </c>
      <c r="I12" s="90">
        <v>147.5</v>
      </c>
      <c r="J12" s="91">
        <f>ROUND(I12/2.2,5)</f>
        <v>67.045450000000002</v>
      </c>
      <c r="K12" s="97">
        <f>RANK(J12,J$9:J$25,0)</f>
        <v>4</v>
      </c>
      <c r="L12" s="90">
        <v>151</v>
      </c>
      <c r="M12" s="91">
        <f>ROUND(L12/2.2,5)</f>
        <v>68.636359999999996</v>
      </c>
      <c r="N12" s="97">
        <f>RANK(M12,M$9:M$25,0)</f>
        <v>3</v>
      </c>
      <c r="O12" s="90">
        <v>149</v>
      </c>
      <c r="P12" s="91">
        <f>ROUND(O12/2.2,5)</f>
        <v>67.727270000000004</v>
      </c>
      <c r="Q12" s="97">
        <f>RANK(P12,P$9:P$25,0)</f>
        <v>5</v>
      </c>
      <c r="R12" s="84"/>
      <c r="S12" s="84"/>
      <c r="T12" s="90">
        <f>I12+L12+O12</f>
        <v>447.5</v>
      </c>
      <c r="U12" s="93">
        <f>ROUND(T12/2.2/3,5)</f>
        <v>67.803030000000007</v>
      </c>
      <c r="V12" s="94" t="s">
        <v>32</v>
      </c>
    </row>
    <row r="13" spans="1:23" s="88" customFormat="1" ht="32.1" customHeight="1" x14ac:dyDescent="0.2">
      <c r="A13" s="86">
        <f t="shared" si="0"/>
        <v>3</v>
      </c>
      <c r="B13" s="83" t="s">
        <v>356</v>
      </c>
      <c r="C13" s="132" t="s">
        <v>355</v>
      </c>
      <c r="D13" s="126">
        <v>2</v>
      </c>
      <c r="E13" s="116" t="s">
        <v>241</v>
      </c>
      <c r="F13" s="132" t="s">
        <v>242</v>
      </c>
      <c r="G13" s="125" t="s">
        <v>243</v>
      </c>
      <c r="H13" s="127" t="s">
        <v>79</v>
      </c>
      <c r="I13" s="90">
        <v>148</v>
      </c>
      <c r="J13" s="91">
        <f>ROUND(I13/2.2,5)-0.5</f>
        <v>66.772729999999996</v>
      </c>
      <c r="K13" s="97">
        <f>RANK(J13,J$9:J$25,0)</f>
        <v>7</v>
      </c>
      <c r="L13" s="90">
        <v>142.5</v>
      </c>
      <c r="M13" s="91">
        <f>ROUND(L13/2.2,5)-0.5</f>
        <v>64.272729999999996</v>
      </c>
      <c r="N13" s="97">
        <f>RANK(M13,M$9:M$25,0)</f>
        <v>11</v>
      </c>
      <c r="O13" s="90">
        <v>146</v>
      </c>
      <c r="P13" s="91">
        <f>ROUND(O13/2.2,5)-0.5</f>
        <v>65.863640000000004</v>
      </c>
      <c r="Q13" s="97">
        <f>RANK(P13,P$9:P$25,0)</f>
        <v>10</v>
      </c>
      <c r="R13" s="84">
        <v>1</v>
      </c>
      <c r="S13" s="84"/>
      <c r="T13" s="90">
        <f>I13+L13+O13</f>
        <v>436.5</v>
      </c>
      <c r="U13" s="93">
        <f>ROUND(T13/2.2/3,5)-0.5</f>
        <v>65.636359999999996</v>
      </c>
      <c r="V13" s="94" t="s">
        <v>32</v>
      </c>
    </row>
    <row r="14" spans="1:23" s="88" customFormat="1" ht="32.1" customHeight="1" x14ac:dyDescent="0.2">
      <c r="A14" s="86">
        <f t="shared" si="0"/>
        <v>4</v>
      </c>
      <c r="B14" s="44" t="s">
        <v>74</v>
      </c>
      <c r="C14" s="132" t="s">
        <v>75</v>
      </c>
      <c r="D14" s="126">
        <v>2</v>
      </c>
      <c r="E14" s="68" t="s">
        <v>76</v>
      </c>
      <c r="F14" s="132" t="s">
        <v>77</v>
      </c>
      <c r="G14" s="125" t="s">
        <v>78</v>
      </c>
      <c r="H14" s="127" t="s">
        <v>31</v>
      </c>
      <c r="I14" s="90">
        <v>140</v>
      </c>
      <c r="J14" s="91">
        <f>ROUND(I14/2.2,5)</f>
        <v>63.636360000000003</v>
      </c>
      <c r="K14" s="97">
        <f>RANK(J14,J$9:J$25,0)</f>
        <v>10</v>
      </c>
      <c r="L14" s="90">
        <v>144.5</v>
      </c>
      <c r="M14" s="91">
        <f>ROUND(L14/2.2,5)</f>
        <v>65.681820000000002</v>
      </c>
      <c r="N14" s="97">
        <f>RANK(M14,M$9:M$25,0)</f>
        <v>8</v>
      </c>
      <c r="O14" s="90">
        <v>145.5</v>
      </c>
      <c r="P14" s="91">
        <f>ROUND(O14/2.2,5)</f>
        <v>66.136359999999996</v>
      </c>
      <c r="Q14" s="97">
        <f>RANK(P14,P$9:P$25,0)</f>
        <v>9</v>
      </c>
      <c r="R14" s="84"/>
      <c r="S14" s="84"/>
      <c r="T14" s="90">
        <f>I14+L14+O14</f>
        <v>430</v>
      </c>
      <c r="U14" s="93">
        <f>ROUND(T14/2.2/3,5)</f>
        <v>65.151520000000005</v>
      </c>
      <c r="V14" s="94" t="s">
        <v>32</v>
      </c>
    </row>
    <row r="15" spans="1:23" s="88" customFormat="1" ht="32.1" customHeight="1" x14ac:dyDescent="0.2">
      <c r="A15" s="86">
        <f t="shared" si="0"/>
        <v>5</v>
      </c>
      <c r="B15" s="183" t="s">
        <v>345</v>
      </c>
      <c r="C15" s="180" t="s">
        <v>346</v>
      </c>
      <c r="D15" s="162">
        <v>2</v>
      </c>
      <c r="E15" s="184" t="s">
        <v>347</v>
      </c>
      <c r="F15" s="180" t="s">
        <v>348</v>
      </c>
      <c r="G15" s="181" t="s">
        <v>349</v>
      </c>
      <c r="H15" s="182" t="s">
        <v>79</v>
      </c>
      <c r="I15" s="163">
        <v>139</v>
      </c>
      <c r="J15" s="164">
        <f>ROUND(I15/2.2,5)</f>
        <v>63.181820000000002</v>
      </c>
      <c r="K15" s="165">
        <f>RANK(J15,J$9:J$25,0)</f>
        <v>11</v>
      </c>
      <c r="L15" s="163">
        <v>142</v>
      </c>
      <c r="M15" s="164">
        <f>ROUND(L15/2.2,5)</f>
        <v>64.545450000000002</v>
      </c>
      <c r="N15" s="165">
        <f>RANK(M15,M$9:M$25,0)</f>
        <v>10</v>
      </c>
      <c r="O15" s="163">
        <v>143.5</v>
      </c>
      <c r="P15" s="164">
        <f>ROUND(O15/2.2,5)</f>
        <v>65.227270000000004</v>
      </c>
      <c r="Q15" s="165">
        <f>RANK(P15,P$9:P$25,0)</f>
        <v>11</v>
      </c>
      <c r="R15" s="166"/>
      <c r="S15" s="166"/>
      <c r="T15" s="163">
        <f>I15+L15+O15</f>
        <v>424.5</v>
      </c>
      <c r="U15" s="167">
        <f>ROUND(T15/2.2/3,5)</f>
        <v>64.318179999999998</v>
      </c>
      <c r="V15" s="168" t="s">
        <v>32</v>
      </c>
    </row>
    <row r="16" spans="1:23" s="88" customFormat="1" ht="24.95" customHeight="1" x14ac:dyDescent="0.2">
      <c r="A16" s="249" t="s">
        <v>25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5"/>
    </row>
    <row r="17" spans="1:22" s="88" customFormat="1" ht="31.5" customHeight="1" x14ac:dyDescent="0.2">
      <c r="A17" s="86">
        <f>RANK(U17,$U$17:$U$20,0)</f>
        <v>1</v>
      </c>
      <c r="B17" s="185" t="s">
        <v>187</v>
      </c>
      <c r="C17" s="156" t="s">
        <v>183</v>
      </c>
      <c r="D17" s="141" t="s">
        <v>30</v>
      </c>
      <c r="E17" s="169" t="s">
        <v>186</v>
      </c>
      <c r="F17" s="156" t="s">
        <v>184</v>
      </c>
      <c r="G17" s="140" t="s">
        <v>185</v>
      </c>
      <c r="H17" s="153" t="s">
        <v>31</v>
      </c>
      <c r="I17" s="96">
        <v>147</v>
      </c>
      <c r="J17" s="79">
        <f>ROUND(I17/2.2,5)</f>
        <v>66.818179999999998</v>
      </c>
      <c r="K17" s="97">
        <f>RANK(J17,J$17:J$20,0)</f>
        <v>1</v>
      </c>
      <c r="L17" s="96">
        <v>148</v>
      </c>
      <c r="M17" s="79">
        <f>ROUND(L17/2.2,5)</f>
        <v>67.272729999999996</v>
      </c>
      <c r="N17" s="97">
        <f>RANK(M17,M$17:M$20,0)</f>
        <v>1</v>
      </c>
      <c r="O17" s="96">
        <v>152.5</v>
      </c>
      <c r="P17" s="79">
        <f>ROUND(O17/2.2,5)</f>
        <v>69.318179999999998</v>
      </c>
      <c r="Q17" s="97">
        <f>RANK(P17,P$17:P$20,0)</f>
        <v>1</v>
      </c>
      <c r="R17" s="98"/>
      <c r="S17" s="98"/>
      <c r="T17" s="96">
        <f>I17+L17+O17</f>
        <v>447.5</v>
      </c>
      <c r="U17" s="80">
        <f>ROUND(T17/2.2/3,5)</f>
        <v>67.803030000000007</v>
      </c>
      <c r="V17" s="99"/>
    </row>
    <row r="18" spans="1:22" s="88" customFormat="1" ht="32.1" customHeight="1" x14ac:dyDescent="0.2">
      <c r="A18" s="86">
        <f>RANK(U18,$U$17:$U$20,0)</f>
        <v>2</v>
      </c>
      <c r="B18" s="70" t="s">
        <v>357</v>
      </c>
      <c r="C18" s="132"/>
      <c r="D18" s="126" t="s">
        <v>30</v>
      </c>
      <c r="E18" s="128" t="s">
        <v>311</v>
      </c>
      <c r="F18" s="132" t="s">
        <v>312</v>
      </c>
      <c r="G18" s="125" t="s">
        <v>88</v>
      </c>
      <c r="H18" s="127" t="s">
        <v>80</v>
      </c>
      <c r="I18" s="90">
        <v>143.5</v>
      </c>
      <c r="J18" s="91">
        <f>ROUND(I18/2.2,5)</f>
        <v>65.227270000000004</v>
      </c>
      <c r="K18" s="97">
        <f>RANK(J18,J$17:J$20,0)</f>
        <v>2</v>
      </c>
      <c r="L18" s="90">
        <v>146.5</v>
      </c>
      <c r="M18" s="91">
        <f>ROUND(L18/2.2,5)</f>
        <v>66.590909999999994</v>
      </c>
      <c r="N18" s="97">
        <f>RANK(M18,M$17:M$20,0)</f>
        <v>2</v>
      </c>
      <c r="O18" s="90">
        <v>149.5</v>
      </c>
      <c r="P18" s="91">
        <f>ROUND(O18/2.2,5)</f>
        <v>67.954549999999998</v>
      </c>
      <c r="Q18" s="97">
        <f>RANK(P18,P$17:P$20,0)</f>
        <v>2</v>
      </c>
      <c r="R18" s="84"/>
      <c r="S18" s="84"/>
      <c r="T18" s="90">
        <f>I18+L18+O18</f>
        <v>439.5</v>
      </c>
      <c r="U18" s="93">
        <f>ROUND(T18/2.2/3,5)</f>
        <v>66.590909999999994</v>
      </c>
      <c r="V18" s="94"/>
    </row>
    <row r="19" spans="1:22" s="88" customFormat="1" ht="29.25" customHeight="1" x14ac:dyDescent="0.2">
      <c r="A19" s="86">
        <f>RANK(U19,$U$17:$U$20,0)</f>
        <v>3</v>
      </c>
      <c r="B19" s="44" t="s">
        <v>299</v>
      </c>
      <c r="C19" s="132" t="s">
        <v>298</v>
      </c>
      <c r="D19" s="126" t="s">
        <v>30</v>
      </c>
      <c r="E19" s="68" t="s">
        <v>302</v>
      </c>
      <c r="F19" s="132" t="s">
        <v>300</v>
      </c>
      <c r="G19" s="125" t="s">
        <v>301</v>
      </c>
      <c r="H19" s="127" t="s">
        <v>35</v>
      </c>
      <c r="I19" s="90">
        <v>141</v>
      </c>
      <c r="J19" s="91">
        <f>ROUND(I19/2.2,5)</f>
        <v>64.090909999999994</v>
      </c>
      <c r="K19" s="97">
        <f>RANK(J19,J$17:J$20,0)</f>
        <v>3</v>
      </c>
      <c r="L19" s="90">
        <v>139</v>
      </c>
      <c r="M19" s="91">
        <f>ROUND(L19/2.2,5)</f>
        <v>63.181820000000002</v>
      </c>
      <c r="N19" s="97">
        <f>RANK(M19,M$17:M$20,0)</f>
        <v>4</v>
      </c>
      <c r="O19" s="90">
        <v>146</v>
      </c>
      <c r="P19" s="91">
        <f>ROUND(O19/2.2,5)</f>
        <v>66.363640000000004</v>
      </c>
      <c r="Q19" s="97">
        <f>RANK(P19,P$17:P$20,0)</f>
        <v>3</v>
      </c>
      <c r="R19" s="84"/>
      <c r="S19" s="84"/>
      <c r="T19" s="90">
        <f>I19+L19+O19</f>
        <v>426</v>
      </c>
      <c r="U19" s="93">
        <f>ROUND(T19/2.2/3,5)</f>
        <v>64.545450000000002</v>
      </c>
      <c r="V19" s="94"/>
    </row>
    <row r="20" spans="1:22" s="88" customFormat="1" ht="32.1" customHeight="1" x14ac:dyDescent="0.2">
      <c r="A20" s="86">
        <f>RANK(U20,$U$17:$U$20,0)</f>
        <v>4</v>
      </c>
      <c r="B20" s="186" t="s">
        <v>175</v>
      </c>
      <c r="C20" s="180" t="s">
        <v>176</v>
      </c>
      <c r="D20" s="162" t="s">
        <v>30</v>
      </c>
      <c r="E20" s="170" t="s">
        <v>177</v>
      </c>
      <c r="F20" s="180" t="s">
        <v>178</v>
      </c>
      <c r="G20" s="181" t="s">
        <v>179</v>
      </c>
      <c r="H20" s="182" t="s">
        <v>161</v>
      </c>
      <c r="I20" s="163">
        <v>137.5</v>
      </c>
      <c r="J20" s="164">
        <f>ROUND(I20/2.2,5)</f>
        <v>62.5</v>
      </c>
      <c r="K20" s="97">
        <f>RANK(J20,J$17:J$20,0)</f>
        <v>4</v>
      </c>
      <c r="L20" s="163">
        <v>143</v>
      </c>
      <c r="M20" s="164">
        <f>ROUND(L20/2.2,5)</f>
        <v>65</v>
      </c>
      <c r="N20" s="97">
        <f>RANK(M20,M$17:M$20,0)</f>
        <v>3</v>
      </c>
      <c r="O20" s="163">
        <v>142</v>
      </c>
      <c r="P20" s="164">
        <f>ROUND(O20/2.2,5)</f>
        <v>64.545450000000002</v>
      </c>
      <c r="Q20" s="97">
        <f>RANK(P20,P$17:P$20,0)</f>
        <v>4</v>
      </c>
      <c r="R20" s="166"/>
      <c r="S20" s="166"/>
      <c r="T20" s="163">
        <f>I20+L20+O20</f>
        <v>422.5</v>
      </c>
      <c r="U20" s="167">
        <f>ROUND(T20/2.2/3,5)</f>
        <v>64.015150000000006</v>
      </c>
      <c r="V20" s="168"/>
    </row>
    <row r="21" spans="1:22" s="88" customFormat="1" ht="24.95" customHeight="1" x14ac:dyDescent="0.2">
      <c r="A21" s="249" t="s">
        <v>416</v>
      </c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5"/>
    </row>
    <row r="22" spans="1:22" s="88" customFormat="1" ht="32.1" customHeight="1" x14ac:dyDescent="0.2">
      <c r="A22" s="161">
        <v>1</v>
      </c>
      <c r="B22" s="171" t="s">
        <v>297</v>
      </c>
      <c r="C22" s="187" t="s">
        <v>296</v>
      </c>
      <c r="D22" s="172" t="s">
        <v>28</v>
      </c>
      <c r="E22" s="173" t="s">
        <v>295</v>
      </c>
      <c r="F22" s="187" t="s">
        <v>293</v>
      </c>
      <c r="G22" s="188" t="s">
        <v>294</v>
      </c>
      <c r="H22" s="189" t="s">
        <v>31</v>
      </c>
      <c r="I22" s="174">
        <v>150.5</v>
      </c>
      <c r="J22" s="175">
        <f t="shared" ref="J22" si="1">ROUND(I22/2.2,5)</f>
        <v>68.409090000000006</v>
      </c>
      <c r="K22" s="165">
        <v>1</v>
      </c>
      <c r="L22" s="174">
        <v>149</v>
      </c>
      <c r="M22" s="175">
        <f t="shared" ref="M22" si="2">ROUND(L22/2.2,5)</f>
        <v>67.727270000000004</v>
      </c>
      <c r="N22" s="165">
        <v>1</v>
      </c>
      <c r="O22" s="174">
        <v>148.5</v>
      </c>
      <c r="P22" s="175">
        <f t="shared" ref="P22" si="3">ROUND(O22/2.2,5)</f>
        <v>67.5</v>
      </c>
      <c r="Q22" s="165">
        <v>1</v>
      </c>
      <c r="R22" s="176"/>
      <c r="S22" s="176"/>
      <c r="T22" s="174">
        <f t="shared" ref="T22" si="4">I22+L22+O22</f>
        <v>448</v>
      </c>
      <c r="U22" s="177">
        <f t="shared" ref="U22" si="5">ROUND(T22/2.2/3,5)</f>
        <v>67.878789999999995</v>
      </c>
      <c r="V22" s="178"/>
    </row>
    <row r="23" spans="1:22" s="88" customFormat="1" ht="24.95" customHeight="1" x14ac:dyDescent="0.2">
      <c r="A23" s="249" t="s">
        <v>24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5"/>
    </row>
    <row r="24" spans="1:22" s="88" customFormat="1" ht="32.1" customHeight="1" x14ac:dyDescent="0.2">
      <c r="A24" s="86">
        <f>RANK(U24,$U$24:$U$25,0)</f>
        <v>1</v>
      </c>
      <c r="B24" s="179" t="s">
        <v>58</v>
      </c>
      <c r="C24" s="190" t="s">
        <v>59</v>
      </c>
      <c r="D24" s="191" t="s">
        <v>28</v>
      </c>
      <c r="E24" s="192" t="s">
        <v>72</v>
      </c>
      <c r="F24" s="193" t="s">
        <v>73</v>
      </c>
      <c r="G24" s="194" t="s">
        <v>60</v>
      </c>
      <c r="H24" s="195" t="s">
        <v>35</v>
      </c>
      <c r="I24" s="96">
        <v>154.5</v>
      </c>
      <c r="J24" s="79">
        <f>ROUND(I24/2.2,5)</f>
        <v>70.227270000000004</v>
      </c>
      <c r="K24" s="97">
        <f>RANK(J24,J$24:J$25,0)</f>
        <v>1</v>
      </c>
      <c r="L24" s="96">
        <v>155</v>
      </c>
      <c r="M24" s="79">
        <f>ROUND(L24/2.2,5)</f>
        <v>70.454549999999998</v>
      </c>
      <c r="N24" s="97">
        <f>RANK(M24,M$24:M$25,0)</f>
        <v>1</v>
      </c>
      <c r="O24" s="96">
        <v>157</v>
      </c>
      <c r="P24" s="79">
        <f>ROUND(O24/2.2,5)</f>
        <v>71.363640000000004</v>
      </c>
      <c r="Q24" s="97">
        <f>RANK(P24,P$24:P$25,0)</f>
        <v>1</v>
      </c>
      <c r="R24" s="98"/>
      <c r="S24" s="98"/>
      <c r="T24" s="96">
        <f>I24+L24+O24</f>
        <v>466.5</v>
      </c>
      <c r="U24" s="80">
        <f>ROUND(T24/2.2/3,5)</f>
        <v>70.681820000000002</v>
      </c>
      <c r="V24" s="99"/>
    </row>
    <row r="25" spans="1:22" s="88" customFormat="1" ht="32.1" customHeight="1" x14ac:dyDescent="0.2">
      <c r="A25" s="86">
        <f>RANK(U25,$U$24:$U$25,0)</f>
        <v>2</v>
      </c>
      <c r="B25" s="68" t="s">
        <v>268</v>
      </c>
      <c r="C25" s="132" t="s">
        <v>269</v>
      </c>
      <c r="D25" s="126" t="s">
        <v>28</v>
      </c>
      <c r="E25" s="143" t="s">
        <v>270</v>
      </c>
      <c r="F25" s="132" t="s">
        <v>271</v>
      </c>
      <c r="G25" s="125" t="s">
        <v>272</v>
      </c>
      <c r="H25" s="127" t="s">
        <v>31</v>
      </c>
      <c r="I25" s="90">
        <v>147.5</v>
      </c>
      <c r="J25" s="91">
        <f>ROUND(I25/2.2,5)</f>
        <v>67.045450000000002</v>
      </c>
      <c r="K25" s="97">
        <f>RANK(J25,J$24:J$25,0)</f>
        <v>2</v>
      </c>
      <c r="L25" s="90">
        <v>152.5</v>
      </c>
      <c r="M25" s="91">
        <f>ROUND(L25/2.2,5)</f>
        <v>69.318179999999998</v>
      </c>
      <c r="N25" s="97">
        <f>RANK(M25,M$24:M$25,0)</f>
        <v>2</v>
      </c>
      <c r="O25" s="90">
        <v>155</v>
      </c>
      <c r="P25" s="91">
        <f>ROUND(O25/2.2,5)</f>
        <v>70.454549999999998</v>
      </c>
      <c r="Q25" s="97">
        <f>RANK(P25,P$24:P$25,0)</f>
        <v>2</v>
      </c>
      <c r="R25" s="84"/>
      <c r="S25" s="84"/>
      <c r="T25" s="90">
        <f>I25+L25+O25</f>
        <v>455</v>
      </c>
      <c r="U25" s="93">
        <f>ROUND(T25/2.2/3,5)</f>
        <v>68.939390000000003</v>
      </c>
      <c r="V25" s="94"/>
    </row>
    <row r="26" spans="1:22" ht="24.95" customHeight="1" x14ac:dyDescent="0.2">
      <c r="A26" s="30"/>
      <c r="B26" s="101"/>
      <c r="C26" s="102"/>
      <c r="D26" s="103"/>
      <c r="E26" s="101"/>
      <c r="F26" s="104"/>
      <c r="G26" s="105"/>
      <c r="H26" s="106"/>
      <c r="I26" s="107"/>
      <c r="J26" s="108"/>
      <c r="K26" s="109"/>
      <c r="L26" s="107"/>
      <c r="M26" s="108"/>
      <c r="N26" s="109"/>
      <c r="O26" s="107"/>
      <c r="P26" s="108"/>
      <c r="Q26" s="109"/>
      <c r="R26" s="103"/>
      <c r="S26" s="103"/>
      <c r="T26" s="107"/>
      <c r="U26" s="110"/>
    </row>
    <row r="27" spans="1:22" ht="24.95" customHeight="1" x14ac:dyDescent="0.2">
      <c r="B27" s="19" t="s">
        <v>2</v>
      </c>
      <c r="H27" s="71" t="s">
        <v>401</v>
      </c>
      <c r="I27" s="11"/>
      <c r="J27" s="4"/>
      <c r="K27" s="10"/>
    </row>
    <row r="28" spans="1:22" ht="24.95" customHeight="1" x14ac:dyDescent="0.25">
      <c r="B28" s="24" t="s">
        <v>3</v>
      </c>
      <c r="H28" s="72" t="s">
        <v>70</v>
      </c>
      <c r="I28" s="8"/>
      <c r="J28" s="4"/>
      <c r="K28" s="23"/>
    </row>
    <row r="29" spans="1:22" ht="32.25" customHeight="1" x14ac:dyDescent="0.2"/>
    <row r="30" spans="1:22" ht="32.25" customHeight="1" x14ac:dyDescent="0.2"/>
    <row r="37" spans="2:10" ht="15" x14ac:dyDescent="0.2">
      <c r="B37" s="19"/>
      <c r="H37" s="74"/>
      <c r="I37" s="11"/>
      <c r="J37" s="4"/>
    </row>
    <row r="38" spans="2:10" ht="15" x14ac:dyDescent="0.25">
      <c r="B38" s="24"/>
      <c r="H38" s="72"/>
      <c r="I38" s="8"/>
      <c r="J38" s="4"/>
    </row>
    <row r="43" spans="2:10" ht="32.25" customHeight="1" x14ac:dyDescent="0.2"/>
    <row r="44" spans="2:10" ht="29.25" customHeight="1" x14ac:dyDescent="0.2"/>
  </sheetData>
  <sortState ref="A24:W25">
    <sortCondition ref="A24:A25"/>
  </sortState>
  <mergeCells count="27">
    <mergeCell ref="A6:V6"/>
    <mergeCell ref="P7:V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V8:V9"/>
    <mergeCell ref="L8:N8"/>
    <mergeCell ref="O8:Q8"/>
    <mergeCell ref="R8:R9"/>
    <mergeCell ref="S8:S9"/>
    <mergeCell ref="A1:V1"/>
    <mergeCell ref="A2:V2"/>
    <mergeCell ref="A3:V3"/>
    <mergeCell ref="A4:V4"/>
    <mergeCell ref="A5:V5"/>
    <mergeCell ref="T8:T9"/>
    <mergeCell ref="U8:U9"/>
    <mergeCell ref="A23:V23"/>
    <mergeCell ref="A21:V21"/>
    <mergeCell ref="A16:V16"/>
    <mergeCell ref="A10:V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3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opLeftCell="A4" zoomScale="90" zoomScaleNormal="90" workbookViewId="0">
      <selection activeCell="H28" sqref="H28"/>
    </sheetView>
  </sheetViews>
  <sheetFormatPr defaultRowHeight="12.75" x14ac:dyDescent="0.2"/>
  <cols>
    <col min="1" max="1" width="4.7109375" style="1" customWidth="1"/>
    <col min="2" max="2" width="24.7109375" style="89" customWidth="1"/>
    <col min="3" max="3" width="8.7109375" style="88" hidden="1" customWidth="1"/>
    <col min="4" max="4" width="6.7109375" style="88" customWidth="1"/>
    <col min="5" max="5" width="34.7109375" style="88" customWidth="1"/>
    <col min="6" max="6" width="8.7109375" style="1" hidden="1" customWidth="1"/>
    <col min="7" max="7" width="17.7109375" style="1" hidden="1" customWidth="1"/>
    <col min="8" max="8" width="22.7109375" style="1" customWidth="1"/>
    <col min="9" max="9" width="6.7109375" style="1" customWidth="1"/>
    <col min="10" max="10" width="8.7109375" style="1" customWidth="1"/>
    <col min="11" max="11" width="4.7109375" style="1" customWidth="1"/>
    <col min="12" max="12" width="6.7109375" style="1" customWidth="1"/>
    <col min="13" max="13" width="8.7109375" style="1" customWidth="1"/>
    <col min="14" max="14" width="4.7109375" style="1" customWidth="1"/>
    <col min="15" max="15" width="6.7109375" style="1" customWidth="1"/>
    <col min="16" max="16" width="8.7109375" style="1" customWidth="1"/>
    <col min="17" max="19" width="4.7109375" style="1" customWidth="1"/>
    <col min="20" max="20" width="6.7109375" style="1" customWidth="1"/>
    <col min="21" max="21" width="8.7109375" style="1" customWidth="1"/>
    <col min="22" max="22" width="6.7109375" style="1" hidden="1" customWidth="1"/>
    <col min="23" max="16384" width="9.140625" style="1"/>
  </cols>
  <sheetData>
    <row r="1" spans="1:23" ht="24.95" customHeight="1" x14ac:dyDescent="0.2">
      <c r="A1" s="239" t="s">
        <v>143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3" ht="24.95" customHeight="1" x14ac:dyDescent="0.2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3" ht="24.95" customHeight="1" x14ac:dyDescent="0.2">
      <c r="A3" s="240" t="s">
        <v>20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3" s="34" customFormat="1" ht="24.95" customHeight="1" x14ac:dyDescent="0.2">
      <c r="A4" s="241" t="s">
        <v>44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3" s="34" customFormat="1" ht="24.95" customHeight="1" x14ac:dyDescent="0.2">
      <c r="A5" s="240" t="s">
        <v>138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138"/>
    </row>
    <row r="6" spans="1:23" ht="24.95" customHeight="1" x14ac:dyDescent="0.2">
      <c r="A6" s="200" t="s">
        <v>415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"/>
    </row>
    <row r="7" spans="1:23" s="27" customFormat="1" ht="24.95" customHeight="1" x14ac:dyDescent="0.25">
      <c r="A7" s="13" t="s">
        <v>23</v>
      </c>
      <c r="B7" s="65"/>
      <c r="C7" s="66"/>
      <c r="D7" s="66"/>
      <c r="E7" s="67"/>
      <c r="F7" s="16"/>
      <c r="G7" s="16"/>
      <c r="H7" s="26"/>
      <c r="I7" s="26"/>
      <c r="J7" s="26"/>
      <c r="K7" s="26"/>
      <c r="L7" s="26"/>
      <c r="M7" s="26"/>
      <c r="N7" s="26"/>
      <c r="O7" s="26"/>
      <c r="P7" s="229" t="s">
        <v>403</v>
      </c>
      <c r="Q7" s="229"/>
      <c r="R7" s="229"/>
      <c r="S7" s="229"/>
      <c r="T7" s="229"/>
      <c r="U7" s="229"/>
      <c r="V7" s="229"/>
    </row>
    <row r="8" spans="1:23" ht="20.100000000000001" customHeight="1" x14ac:dyDescent="0.2">
      <c r="A8" s="230" t="s">
        <v>1</v>
      </c>
      <c r="B8" s="232" t="s">
        <v>17</v>
      </c>
      <c r="C8" s="242" t="s">
        <v>12</v>
      </c>
      <c r="D8" s="243" t="s">
        <v>11</v>
      </c>
      <c r="E8" s="244" t="s">
        <v>18</v>
      </c>
      <c r="F8" s="251" t="s">
        <v>12</v>
      </c>
      <c r="G8" s="251" t="s">
        <v>8</v>
      </c>
      <c r="H8" s="231" t="s">
        <v>4</v>
      </c>
      <c r="I8" s="231" t="s">
        <v>9</v>
      </c>
      <c r="J8" s="231"/>
      <c r="K8" s="231"/>
      <c r="L8" s="231" t="s">
        <v>5</v>
      </c>
      <c r="M8" s="231"/>
      <c r="N8" s="231"/>
      <c r="O8" s="231" t="s">
        <v>10</v>
      </c>
      <c r="P8" s="231"/>
      <c r="Q8" s="231"/>
      <c r="R8" s="212" t="s">
        <v>26</v>
      </c>
      <c r="S8" s="220" t="s">
        <v>27</v>
      </c>
      <c r="T8" s="230" t="s">
        <v>6</v>
      </c>
      <c r="U8" s="231" t="s">
        <v>21</v>
      </c>
      <c r="V8" s="197" t="s">
        <v>15</v>
      </c>
    </row>
    <row r="9" spans="1:23" ht="39.950000000000003" customHeight="1" x14ac:dyDescent="0.2">
      <c r="A9" s="230"/>
      <c r="B9" s="232"/>
      <c r="C9" s="242"/>
      <c r="D9" s="242"/>
      <c r="E9" s="244"/>
      <c r="F9" s="251"/>
      <c r="G9" s="251"/>
      <c r="H9" s="231"/>
      <c r="I9" s="28" t="s">
        <v>16</v>
      </c>
      <c r="J9" s="29" t="s">
        <v>0</v>
      </c>
      <c r="K9" s="28" t="s">
        <v>1</v>
      </c>
      <c r="L9" s="28" t="s">
        <v>16</v>
      </c>
      <c r="M9" s="29" t="s">
        <v>0</v>
      </c>
      <c r="N9" s="28" t="s">
        <v>1</v>
      </c>
      <c r="O9" s="28" t="s">
        <v>16</v>
      </c>
      <c r="P9" s="29" t="s">
        <v>0</v>
      </c>
      <c r="Q9" s="28" t="s">
        <v>1</v>
      </c>
      <c r="R9" s="212"/>
      <c r="S9" s="221"/>
      <c r="T9" s="230"/>
      <c r="U9" s="245"/>
      <c r="V9" s="198"/>
    </row>
    <row r="10" spans="1:23" ht="24.95" customHeight="1" x14ac:dyDescent="0.25">
      <c r="A10" s="250" t="s">
        <v>24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117"/>
    </row>
    <row r="11" spans="1:23" s="88" customFormat="1" ht="31.5" customHeight="1" x14ac:dyDescent="0.2">
      <c r="A11" s="86">
        <f>RANK(U11,$U$11:$U$12,0)</f>
        <v>1</v>
      </c>
      <c r="B11" s="68" t="s">
        <v>84</v>
      </c>
      <c r="C11" s="132" t="s">
        <v>81</v>
      </c>
      <c r="D11" s="126" t="s">
        <v>32</v>
      </c>
      <c r="E11" s="122" t="s">
        <v>82</v>
      </c>
      <c r="F11" s="124" t="s">
        <v>34</v>
      </c>
      <c r="G11" s="120" t="s">
        <v>83</v>
      </c>
      <c r="H11" s="127" t="s">
        <v>31</v>
      </c>
      <c r="I11" s="96">
        <v>173</v>
      </c>
      <c r="J11" s="79">
        <f>ROUND(I11/2.6,5)</f>
        <v>66.538460000000001</v>
      </c>
      <c r="K11" s="97">
        <f>RANK(J11,J$9:J$12,0)</f>
        <v>1</v>
      </c>
      <c r="L11" s="96">
        <v>167.5</v>
      </c>
      <c r="M11" s="79">
        <f>ROUND(L11/2.6,5)</f>
        <v>64.423079999999999</v>
      </c>
      <c r="N11" s="97">
        <f>RANK(M11,M$9:M$12,0)</f>
        <v>1</v>
      </c>
      <c r="O11" s="96">
        <v>175</v>
      </c>
      <c r="P11" s="79">
        <f>ROUND(O11/2.6,5)</f>
        <v>67.307689999999994</v>
      </c>
      <c r="Q11" s="97">
        <f>RANK(P11,P$9:P$12,0)</f>
        <v>1</v>
      </c>
      <c r="R11" s="98"/>
      <c r="S11" s="98"/>
      <c r="T11" s="96">
        <f>I11+L11+O11</f>
        <v>515.5</v>
      </c>
      <c r="U11" s="80">
        <f>ROUND(T11/2.6/3,5)</f>
        <v>66.089740000000006</v>
      </c>
      <c r="V11" s="99"/>
    </row>
    <row r="12" spans="1:23" s="88" customFormat="1" ht="31.5" customHeight="1" x14ac:dyDescent="0.2">
      <c r="A12" s="86">
        <f>RANK(U12,$U$11:$U$12,0)</f>
        <v>2</v>
      </c>
      <c r="B12" s="151" t="s">
        <v>187</v>
      </c>
      <c r="C12" s="132" t="s">
        <v>183</v>
      </c>
      <c r="D12" s="126" t="s">
        <v>30</v>
      </c>
      <c r="E12" s="68" t="s">
        <v>186</v>
      </c>
      <c r="F12" s="132" t="s">
        <v>184</v>
      </c>
      <c r="G12" s="125" t="s">
        <v>185</v>
      </c>
      <c r="H12" s="127" t="s">
        <v>31</v>
      </c>
      <c r="I12" s="90">
        <v>171</v>
      </c>
      <c r="J12" s="91">
        <f>ROUND(I12/2.6,5)-0.5</f>
        <v>65.269229999999993</v>
      </c>
      <c r="K12" s="97">
        <f>RANK(J12,J$9:J$12,0)</f>
        <v>2</v>
      </c>
      <c r="L12" s="90">
        <v>166</v>
      </c>
      <c r="M12" s="91">
        <f>ROUND(L12/2.6,5)-0.5</f>
        <v>63.346150000000002</v>
      </c>
      <c r="N12" s="97">
        <f>RANK(M12,M$9:M$12,0)</f>
        <v>2</v>
      </c>
      <c r="O12" s="90">
        <v>174</v>
      </c>
      <c r="P12" s="91">
        <f>ROUND(O12/2.6,5)-0.5</f>
        <v>66.423079999999999</v>
      </c>
      <c r="Q12" s="97">
        <f>RANK(P12,P$9:P$12,0)</f>
        <v>2</v>
      </c>
      <c r="R12" s="84">
        <v>1</v>
      </c>
      <c r="S12" s="84"/>
      <c r="T12" s="90">
        <f>I12+L12+O12</f>
        <v>511</v>
      </c>
      <c r="U12" s="93">
        <f>ROUND(T12/2.6/3,5)-0.5</f>
        <v>65.012820000000005</v>
      </c>
      <c r="V12" s="99" t="s">
        <v>36</v>
      </c>
    </row>
    <row r="13" spans="1:23" s="88" customFormat="1" ht="24.95" customHeight="1" x14ac:dyDescent="0.2">
      <c r="A13" s="250" t="s">
        <v>140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99"/>
    </row>
    <row r="14" spans="1:23" s="88" customFormat="1" ht="31.5" customHeight="1" x14ac:dyDescent="0.2">
      <c r="A14" s="86">
        <f>RANK(U14,$U$14:$U$15,0)</f>
        <v>1</v>
      </c>
      <c r="B14" s="44" t="s">
        <v>74</v>
      </c>
      <c r="C14" s="132" t="s">
        <v>75</v>
      </c>
      <c r="D14" s="126">
        <v>2</v>
      </c>
      <c r="E14" s="68" t="s">
        <v>76</v>
      </c>
      <c r="F14" s="158" t="s">
        <v>77</v>
      </c>
      <c r="G14" s="159" t="s">
        <v>78</v>
      </c>
      <c r="H14" s="160" t="s">
        <v>31</v>
      </c>
      <c r="I14" s="90">
        <v>169</v>
      </c>
      <c r="J14" s="91">
        <f>ROUND(I14/2.6,5)</f>
        <v>65</v>
      </c>
      <c r="K14" s="92">
        <f>RANK(J14,J$14:J$15,0)</f>
        <v>1</v>
      </c>
      <c r="L14" s="90">
        <v>173.5</v>
      </c>
      <c r="M14" s="91">
        <f>ROUND(L14/2.6,5)</f>
        <v>66.730770000000007</v>
      </c>
      <c r="N14" s="92">
        <f>RANK(M14,M$14:M$15,0)</f>
        <v>1</v>
      </c>
      <c r="O14" s="90">
        <v>176.5</v>
      </c>
      <c r="P14" s="91">
        <f>ROUND(O14/2.6,5)</f>
        <v>67.884619999999998</v>
      </c>
      <c r="Q14" s="92">
        <f>RANK(P14,P$14:P$15,0)</f>
        <v>1</v>
      </c>
      <c r="R14" s="84"/>
      <c r="S14" s="84"/>
      <c r="T14" s="90">
        <f>I14+L14+O14</f>
        <v>519</v>
      </c>
      <c r="U14" s="93">
        <f>ROUND(T14/2.6/3,5)</f>
        <v>66.538460000000001</v>
      </c>
      <c r="V14" s="99"/>
    </row>
    <row r="15" spans="1:23" s="88" customFormat="1" ht="31.5" customHeight="1" x14ac:dyDescent="0.2">
      <c r="A15" s="86">
        <f>RANK(U15,$U$14:$U$15,0)</f>
        <v>2</v>
      </c>
      <c r="B15" s="150" t="s">
        <v>345</v>
      </c>
      <c r="C15" s="132" t="s">
        <v>346</v>
      </c>
      <c r="D15" s="126">
        <v>2</v>
      </c>
      <c r="E15" s="116" t="s">
        <v>347</v>
      </c>
      <c r="F15" s="158" t="s">
        <v>348</v>
      </c>
      <c r="G15" s="159" t="s">
        <v>349</v>
      </c>
      <c r="H15" s="160" t="s">
        <v>79</v>
      </c>
      <c r="I15" s="90">
        <v>161</v>
      </c>
      <c r="J15" s="91">
        <f>ROUND(I15/2.6,5)-0.5</f>
        <v>61.423079999999999</v>
      </c>
      <c r="K15" s="92">
        <f>RANK(J15,J$14:J$15,0)</f>
        <v>2</v>
      </c>
      <c r="L15" s="90">
        <v>164.5</v>
      </c>
      <c r="M15" s="91">
        <f>ROUND(L15/2.6,5)-0.5</f>
        <v>62.76923</v>
      </c>
      <c r="N15" s="92">
        <f>RANK(M15,M$14:M$15,0)</f>
        <v>2</v>
      </c>
      <c r="O15" s="90">
        <v>172</v>
      </c>
      <c r="P15" s="91">
        <f>ROUND(O15/2.6,5)-0.5</f>
        <v>65.653850000000006</v>
      </c>
      <c r="Q15" s="92">
        <f>RANK(P15,P$14:P$15,0)</f>
        <v>2</v>
      </c>
      <c r="R15" s="84">
        <v>1</v>
      </c>
      <c r="S15" s="84"/>
      <c r="T15" s="90">
        <f>I15+L15+O15</f>
        <v>497.5</v>
      </c>
      <c r="U15" s="93">
        <f>ROUND(T15/2.6/3,5)-0.5</f>
        <v>63.282049999999998</v>
      </c>
      <c r="V15" s="99"/>
    </row>
    <row r="16" spans="1:23" ht="24.95" customHeight="1" x14ac:dyDescent="0.2">
      <c r="A16" s="30"/>
      <c r="B16" s="56"/>
      <c r="C16" s="57"/>
      <c r="D16" s="55"/>
      <c r="E16" s="58"/>
      <c r="F16" s="59"/>
      <c r="G16" s="60"/>
      <c r="H16" s="61"/>
      <c r="I16" s="62"/>
      <c r="J16" s="32"/>
      <c r="K16" s="31"/>
      <c r="L16" s="62"/>
      <c r="M16" s="32"/>
      <c r="N16" s="31"/>
      <c r="O16" s="62"/>
      <c r="P16" s="32"/>
      <c r="Q16" s="31"/>
      <c r="R16" s="30"/>
      <c r="S16" s="30"/>
      <c r="T16" s="62"/>
      <c r="U16" s="33"/>
    </row>
    <row r="17" spans="2:11" ht="24.95" customHeight="1" x14ac:dyDescent="0.2">
      <c r="B17" s="19" t="s">
        <v>2</v>
      </c>
      <c r="H17" s="71" t="s">
        <v>401</v>
      </c>
      <c r="I17" s="11"/>
      <c r="J17" s="4"/>
      <c r="K17" s="10"/>
    </row>
    <row r="18" spans="2:11" ht="24.95" customHeight="1" x14ac:dyDescent="0.25">
      <c r="B18" s="24" t="s">
        <v>3</v>
      </c>
      <c r="H18" s="72" t="s">
        <v>70</v>
      </c>
      <c r="I18" s="8"/>
      <c r="J18" s="4"/>
      <c r="K18" s="23"/>
    </row>
    <row r="19" spans="2:11" ht="32.25" customHeight="1" x14ac:dyDescent="0.2"/>
    <row r="20" spans="2:11" ht="32.25" customHeight="1" x14ac:dyDescent="0.2"/>
    <row r="27" spans="2:11" ht="15" x14ac:dyDescent="0.2">
      <c r="B27" s="19"/>
      <c r="H27" s="10"/>
      <c r="I27" s="11"/>
      <c r="J27" s="4"/>
    </row>
    <row r="28" spans="2:11" ht="15" x14ac:dyDescent="0.25">
      <c r="B28" s="24"/>
      <c r="H28" s="17"/>
      <c r="I28" s="8"/>
      <c r="J28" s="4"/>
    </row>
    <row r="33" ht="32.25" customHeight="1" x14ac:dyDescent="0.2"/>
    <row r="34" ht="29.25" customHeight="1" x14ac:dyDescent="0.2"/>
  </sheetData>
  <sortState ref="A11:W12">
    <sortCondition ref="A11:A12"/>
  </sortState>
  <mergeCells count="25">
    <mergeCell ref="A1:V1"/>
    <mergeCell ref="A2:V2"/>
    <mergeCell ref="A3:V3"/>
    <mergeCell ref="A4:V4"/>
    <mergeCell ref="A6:V6"/>
    <mergeCell ref="P7:V7"/>
    <mergeCell ref="A5:U5"/>
    <mergeCell ref="T8:T9"/>
    <mergeCell ref="U8:U9"/>
    <mergeCell ref="A8:A9"/>
    <mergeCell ref="B8:B9"/>
    <mergeCell ref="C8:C9"/>
    <mergeCell ref="D8:D9"/>
    <mergeCell ref="E8:E9"/>
    <mergeCell ref="F8:F9"/>
    <mergeCell ref="V8:V9"/>
    <mergeCell ref="A10:U10"/>
    <mergeCell ref="A13:U13"/>
    <mergeCell ref="G8:G9"/>
    <mergeCell ref="H8:H9"/>
    <mergeCell ref="I8:K8"/>
    <mergeCell ref="L8:N8"/>
    <mergeCell ref="O8:Q8"/>
    <mergeCell ref="R8:R9"/>
    <mergeCell ref="S8:S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МП</vt:lpstr>
      <vt:lpstr>СП</vt:lpstr>
      <vt:lpstr>КПЮ</vt:lpstr>
      <vt:lpstr>ППЮ</vt:lpstr>
      <vt:lpstr>ППЮ(О+Л)</vt:lpstr>
      <vt:lpstr>Экви</vt:lpstr>
      <vt:lpstr>ППД.А</vt:lpstr>
      <vt:lpstr>КПД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2019-07-29T10:48:13Z</cp:lastPrinted>
  <dcterms:created xsi:type="dcterms:W3CDTF">2007-12-24T11:06:58Z</dcterms:created>
  <dcterms:modified xsi:type="dcterms:W3CDTF">2019-07-30T07:35:12Z</dcterms:modified>
</cp:coreProperties>
</file>