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04" activeTab="0"/>
  </bookViews>
  <sheets>
    <sheet name="БП" sheetId="1" r:id="rId1"/>
    <sheet name="МП" sheetId="2" r:id="rId2"/>
    <sheet name="Мол" sheetId="3" r:id="rId3"/>
    <sheet name="Тест" sheetId="4" r:id="rId4"/>
    <sheet name="ППЮ" sheetId="5" r:id="rId5"/>
    <sheet name="ППЮ(О)" sheetId="6" r:id="rId6"/>
    <sheet name="КПЮ" sheetId="7" r:id="rId7"/>
    <sheet name="ППД" sheetId="8" r:id="rId8"/>
  </sheets>
  <definedNames/>
  <calcPr fullCalcOnLoad="1" refMode="R1C1"/>
</workbook>
</file>

<file path=xl/sharedStrings.xml><?xml version="1.0" encoding="utf-8"?>
<sst xmlns="http://schemas.openxmlformats.org/spreadsheetml/2006/main" count="646" uniqueCount="270">
  <si>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</si>
  <si>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</si>
  <si>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</si>
  <si>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</si>
  <si>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</si>
  <si>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</si>
  <si>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</si>
  <si>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</si>
  <si>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</si>
  <si>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</si>
  <si>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</si>
  <si>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</si>
  <si>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</si>
  <si>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</si>
  <si>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</si>
  <si>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</si>
  <si>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</si>
  <si>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Общий зачёт.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</si>
  <si>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</si>
  <si>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</si>
  <si>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</si>
  <si>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</si>
  <si>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</si>
  <si>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</si>
  <si>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</si>
  <si>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II</t>
  </si>
  <si>
    <t>ЭКВИ №1</t>
  </si>
  <si>
    <t>1 юн.</t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</si>
  <si>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</si>
  <si>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</si>
  <si>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</si>
  <si>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</si>
  <si>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</si>
  <si>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</si>
  <si>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</si>
  <si>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</si>
  <si>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</si>
  <si>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</si>
  <si>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</si>
  <si>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</si>
  <si>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</si>
  <si>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t>МАЛЫЙ ПРИЗ</t>
  </si>
  <si>
    <r>
      <t xml:space="preserve">Цветаева С.Н. </t>
    </r>
    <r>
      <rPr>
        <sz val="11"/>
        <rFont val="Times New Roman"/>
        <family val="1"/>
      </rPr>
      <t>(ВК, Московская обл.)</t>
    </r>
  </si>
  <si>
    <t>III</t>
  </si>
  <si>
    <t>БОЛЬШОЙ ПРИЗ (Короткий)</t>
  </si>
  <si>
    <t>КСК "Визави", МО</t>
  </si>
  <si>
    <t>019765</t>
  </si>
  <si>
    <t>Никитская Н.</t>
  </si>
  <si>
    <r>
      <t>ПАЛЕХ-09</t>
    </r>
    <r>
      <rPr>
        <sz val="10"/>
        <rFont val="Times New Roman"/>
        <family val="1"/>
      </rPr>
      <t>, жер., рыж., трак., Помпей 7, ЗАО "Заря"</t>
    </r>
  </si>
  <si>
    <t>ТЕСТ ДЛЯ НАЧИНАЮЩИХ ВСАДНИКОВ ПОНИ ЛЕНД</t>
  </si>
  <si>
    <t>КСК "Толстая лошадь", МО</t>
  </si>
  <si>
    <r>
      <t xml:space="preserve">ФИЛИМОНОВА </t>
    </r>
    <r>
      <rPr>
        <sz val="10"/>
        <rFont val="Times New Roman"/>
        <family val="1"/>
      </rPr>
      <t>Полина</t>
    </r>
  </si>
  <si>
    <t>052495</t>
  </si>
  <si>
    <r>
      <t>ГРАЦИЯ-15</t>
    </r>
    <r>
      <rPr>
        <sz val="10"/>
        <rFont val="Times New Roman"/>
        <family val="1"/>
      </rPr>
      <t>, коб., гнед., полукр., Авимор 1, г.Москва</t>
    </r>
  </si>
  <si>
    <t>026441</t>
  </si>
  <si>
    <t>Филимонова П.</t>
  </si>
  <si>
    <t>2006</t>
  </si>
  <si>
    <r>
      <t xml:space="preserve">САВИНОВА </t>
    </r>
    <r>
      <rPr>
        <sz val="10"/>
        <rFont val="Times New Roman"/>
        <family val="1"/>
      </rPr>
      <t>Елизавета, 2006</t>
    </r>
  </si>
  <si>
    <t>021706</t>
  </si>
  <si>
    <t>ГБУ "СШ Битца" Москомспорта, г.Москва</t>
  </si>
  <si>
    <t>ПРЕДВАРИТЕЛЬНЫЙ ПРИЗ. ЮНИОРЫ (общий зачёт)</t>
  </si>
  <si>
    <t>СРЕДНИЙ ПРИЗ №1</t>
  </si>
  <si>
    <r>
      <rPr>
        <b/>
        <sz val="10"/>
        <rFont val="Times New Roman"/>
        <family val="1"/>
      </rPr>
      <t>БОРИСОВА</t>
    </r>
    <r>
      <rPr>
        <sz val="10"/>
        <rFont val="Times New Roman"/>
        <family val="1"/>
      </rPr>
      <t xml:space="preserve"> Ольга</t>
    </r>
  </si>
  <si>
    <t>001677</t>
  </si>
  <si>
    <t>013526</t>
  </si>
  <si>
    <t>Борисова О.</t>
  </si>
  <si>
    <t>2002</t>
  </si>
  <si>
    <r>
      <t>ИВАНОВА</t>
    </r>
    <r>
      <rPr>
        <sz val="10"/>
        <rFont val="Times New Roman"/>
        <family val="1"/>
      </rPr>
      <t xml:space="preserve"> Полина</t>
    </r>
  </si>
  <si>
    <t>013202</t>
  </si>
  <si>
    <t>Иванова Т.</t>
  </si>
  <si>
    <t>021907</t>
  </si>
  <si>
    <r>
      <t>ХАЙЛАЙТ-12</t>
    </r>
    <r>
      <rPr>
        <sz val="10"/>
        <rFont val="Times New Roman"/>
        <family val="1"/>
      </rPr>
      <t>, коб., вор., голл.тепл., Чинук, Нидерланды</t>
    </r>
  </si>
  <si>
    <r>
      <t>САММЕРВАЙН-14</t>
    </r>
    <r>
      <rPr>
        <sz val="10"/>
        <rFont val="Times New Roman"/>
        <family val="1"/>
      </rPr>
      <t>, коб., вор., ганн., Сюрпрайз, Германия</t>
    </r>
  </si>
  <si>
    <t>027708</t>
  </si>
  <si>
    <t>Савинов О.</t>
  </si>
  <si>
    <r>
      <t>ШУМИЛИНА</t>
    </r>
    <r>
      <rPr>
        <sz val="10"/>
        <rFont val="Times New Roman"/>
        <family val="1"/>
      </rPr>
      <t xml:space="preserve"> Ольга</t>
    </r>
  </si>
  <si>
    <t>033384</t>
  </si>
  <si>
    <r>
      <t>ГРЕНОБЛЬ-11</t>
    </r>
    <r>
      <rPr>
        <sz val="10"/>
        <rFont val="Times New Roman"/>
        <family val="1"/>
      </rPr>
      <t>, мер., гнед., голл.тепл., Бордекс, Нидерланды</t>
    </r>
  </si>
  <si>
    <t>012797</t>
  </si>
  <si>
    <t>Артамонова А.</t>
  </si>
  <si>
    <t>ЛИЧНЫЙ ПРИЗ. ЮНОШИ</t>
  </si>
  <si>
    <r>
      <t>ПРИМАВЕРА-08,</t>
    </r>
    <r>
      <rPr>
        <sz val="10"/>
        <rFont val="Times New Roman"/>
        <family val="1"/>
      </rPr>
      <t xml:space="preserve"> коб., гнед., трак., Бодлер, ПФ "Алабай"</t>
    </r>
  </si>
  <si>
    <t>050607</t>
  </si>
  <si>
    <r>
      <rPr>
        <b/>
        <sz val="10"/>
        <rFont val="Times New Roman"/>
        <family val="1"/>
      </rPr>
      <t>АДЛЕР-07</t>
    </r>
    <r>
      <rPr>
        <sz val="10"/>
        <rFont val="Times New Roman"/>
        <family val="1"/>
      </rPr>
      <t>, мер., сер., ганн., Р.Адерми, Латвия</t>
    </r>
  </si>
  <si>
    <t>012081</t>
  </si>
  <si>
    <t>Метелёва Т.</t>
  </si>
  <si>
    <t>1988</t>
  </si>
  <si>
    <r>
      <t xml:space="preserve">СОКОЛОВА </t>
    </r>
    <r>
      <rPr>
        <sz val="10"/>
        <rFont val="Times New Roman"/>
        <family val="1"/>
      </rPr>
      <t>Валерия</t>
    </r>
  </si>
  <si>
    <t>017588</t>
  </si>
  <si>
    <r>
      <t>САНТА ФЛЁР-12</t>
    </r>
    <r>
      <rPr>
        <sz val="10"/>
        <rFont val="Times New Roman"/>
        <family val="1"/>
      </rPr>
      <t>, коб., гнед., вестф., Сан Доминик, к/з "Вестфален-Свит"</t>
    </r>
  </si>
  <si>
    <t>015453</t>
  </si>
  <si>
    <t>Кравцова Н.</t>
  </si>
  <si>
    <t>ДЮСШ №9 по КС, Вологодская обл.</t>
  </si>
  <si>
    <t>1981</t>
  </si>
  <si>
    <r>
      <t xml:space="preserve">БЛИНКОВА </t>
    </r>
    <r>
      <rPr>
        <sz val="10"/>
        <rFont val="Times New Roman"/>
        <family val="1"/>
      </rPr>
      <t>Наталья</t>
    </r>
  </si>
  <si>
    <t>011281</t>
  </si>
  <si>
    <r>
      <t>БЬЯДЖО МАРИНИ-10</t>
    </r>
    <r>
      <rPr>
        <sz val="10"/>
        <rFont val="Times New Roman"/>
        <family val="1"/>
      </rPr>
      <t>, мер., т-гнед., ганн., Ликото, Германия</t>
    </r>
  </si>
  <si>
    <t>011172</t>
  </si>
  <si>
    <t>Блинкова Н.</t>
  </si>
  <si>
    <t>1998</t>
  </si>
  <si>
    <r>
      <t xml:space="preserve">ВОЛКОВА </t>
    </r>
    <r>
      <rPr>
        <sz val="10"/>
        <rFont val="Times New Roman"/>
        <family val="1"/>
      </rPr>
      <t>Анастасия</t>
    </r>
  </si>
  <si>
    <t>003298</t>
  </si>
  <si>
    <t>СШОР по КС г.Калуга, Калужская обл.</t>
  </si>
  <si>
    <r>
      <t>НАНО БЛЭК С-12(148)</t>
    </r>
    <r>
      <rPr>
        <sz val="10"/>
        <rFont val="Times New Roman"/>
        <family val="1"/>
      </rPr>
      <t>, жер., вор., нем.верх. пони, Ноу Лимит, Германия</t>
    </r>
  </si>
  <si>
    <t>026851</t>
  </si>
  <si>
    <t>Невенгловская А.</t>
  </si>
  <si>
    <r>
      <t>ЛОНДОН ДЖЕТ-17</t>
    </r>
    <r>
      <rPr>
        <sz val="10"/>
        <rFont val="Times New Roman"/>
        <family val="1"/>
      </rPr>
      <t>, мер., гнед., ганн., Лондон Тайм, Германия</t>
    </r>
  </si>
  <si>
    <t>Иванов С.</t>
  </si>
  <si>
    <r>
      <t>ПУТНИК-10</t>
    </r>
    <r>
      <rPr>
        <sz val="10"/>
        <rFont val="Times New Roman"/>
        <family val="1"/>
      </rPr>
      <t>, жер., вор., ганн., Водолей 29, КФХ "Тракен"</t>
    </r>
  </si>
  <si>
    <t>011569</t>
  </si>
  <si>
    <t>Путилина Е.</t>
  </si>
  <si>
    <r>
      <rPr>
        <b/>
        <sz val="10"/>
        <rFont val="Times New Roman"/>
        <family val="1"/>
      </rPr>
      <t>ТУЖИЛИНА</t>
    </r>
    <r>
      <rPr>
        <sz val="10"/>
        <rFont val="Times New Roman"/>
        <family val="1"/>
      </rPr>
      <t xml:space="preserve"> Анна</t>
    </r>
  </si>
  <si>
    <t>046789</t>
  </si>
  <si>
    <r>
      <t>КРОКАНТ-04</t>
    </r>
    <r>
      <rPr>
        <sz val="10"/>
        <rFont val="Times New Roman"/>
        <family val="1"/>
      </rPr>
      <t>, мер., вор. трак., Лауриес Крусадор хх, Германия</t>
    </r>
  </si>
  <si>
    <t>008747</t>
  </si>
  <si>
    <t>Альмухаметова Н.</t>
  </si>
  <si>
    <t>«ОТКРЫТИЕ ЛЕТНЕГО СЕЗОНА В КСК «КОНКОРД»</t>
  </si>
  <si>
    <r>
      <rPr>
        <b/>
        <sz val="10"/>
        <rFont val="Times New Roman"/>
        <family val="1"/>
      </rPr>
      <t>СИЗОВА</t>
    </r>
    <r>
      <rPr>
        <sz val="10"/>
        <rFont val="Times New Roman"/>
        <family val="1"/>
      </rPr>
      <t xml:space="preserve"> Ксения, 2007</t>
    </r>
  </si>
  <si>
    <t>БОЛЬШОЙ ПРИЗ</t>
  </si>
  <si>
    <t>2004</t>
  </si>
  <si>
    <t>КОМАНДНЫЙ ПРИЗ. ЮНОШИ (общий зачёт)</t>
  </si>
  <si>
    <t>КОМАНДНЫЙ ПРИЗ. ДЕТИ (общий зачёт)</t>
  </si>
  <si>
    <t>«ОТКРЫТЫЕ СОРЕВНОВАНИЯ НА КУБОК КСК «КОНКОРД»</t>
  </si>
  <si>
    <t>10 июля 2022 г.</t>
  </si>
  <si>
    <r>
      <t>ФЛОЙД-12</t>
    </r>
    <r>
      <rPr>
        <sz val="10"/>
        <rFont val="Times New Roman"/>
        <family val="1"/>
      </rPr>
      <t>, мер., гнед., вестф., Флорианус, Германия</t>
    </r>
  </si>
  <si>
    <t>018227</t>
  </si>
  <si>
    <t>Волков В.</t>
  </si>
  <si>
    <r>
      <t>МЫЛЬНИКОВ</t>
    </r>
    <r>
      <rPr>
        <sz val="10"/>
        <rFont val="Times New Roman"/>
        <family val="1"/>
      </rPr>
      <t xml:space="preserve"> Сергей</t>
    </r>
  </si>
  <si>
    <t>003085</t>
  </si>
  <si>
    <r>
      <t>ЛАУРА-09</t>
    </r>
    <r>
      <rPr>
        <sz val="10"/>
        <rFont val="Times New Roman"/>
        <family val="1"/>
      </rPr>
      <t>, кобыла, гн. ган., Хайлендер 5, к/з "Георгенбург"</t>
    </r>
  </si>
  <si>
    <t>018432</t>
  </si>
  <si>
    <t xml:space="preserve">Воропаева Т.В.
</t>
  </si>
  <si>
    <r>
      <t xml:space="preserve">СМИРНОВА </t>
    </r>
    <r>
      <rPr>
        <sz val="10"/>
        <rFont val="Times New Roman"/>
        <family val="1"/>
      </rPr>
      <t>Анастасия</t>
    </r>
  </si>
  <si>
    <t>133203</t>
  </si>
  <si>
    <r>
      <t>ДОННА ВАРВАРА-07</t>
    </r>
    <r>
      <rPr>
        <sz val="10"/>
        <rFont val="Times New Roman"/>
        <family val="1"/>
      </rPr>
      <t>, коб., т.-гнед., ганн., Дебонайр Дон, ОАО "Сосновка"</t>
    </r>
  </si>
  <si>
    <t>016946</t>
  </si>
  <si>
    <t>Криушина К.</t>
  </si>
  <si>
    <r>
      <rPr>
        <b/>
        <sz val="10"/>
        <rFont val="Times New Roman"/>
        <family val="1"/>
      </rPr>
      <t xml:space="preserve">ВОРОПАЕВА </t>
    </r>
    <r>
      <rPr>
        <sz val="10"/>
        <rFont val="Times New Roman"/>
        <family val="1"/>
      </rPr>
      <t>Ксения</t>
    </r>
  </si>
  <si>
    <t>006604</t>
  </si>
  <si>
    <r>
      <t>БАНАВУР-07</t>
    </r>
    <r>
      <rPr>
        <sz val="10"/>
        <rFont val="Times New Roman"/>
        <family val="1"/>
      </rPr>
      <t>, мер., гнед., голш., Баббит, Беларусь</t>
    </r>
  </si>
  <si>
    <t>023293</t>
  </si>
  <si>
    <t>Зироян С.</t>
  </si>
  <si>
    <t>2001</t>
  </si>
  <si>
    <r>
      <t xml:space="preserve">ИЛЬИНА </t>
    </r>
    <r>
      <rPr>
        <sz val="10"/>
        <rFont val="Times New Roman"/>
        <family val="1"/>
      </rPr>
      <t>Алина</t>
    </r>
  </si>
  <si>
    <t>024201</t>
  </si>
  <si>
    <r>
      <t>ЛОБРЕНТО-05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мер, гнед, вестф, Латерано, Германия</t>
    </r>
  </si>
  <si>
    <t>009759</t>
  </si>
  <si>
    <t>Ильина Е.</t>
  </si>
  <si>
    <t>Ч/В, Ивановская обл.</t>
  </si>
  <si>
    <r>
      <t>КАПИТОЛИНА ПКЗ ЗЕТ-12</t>
    </r>
    <r>
      <rPr>
        <sz val="10"/>
        <rFont val="Times New Roman"/>
        <family val="1"/>
      </rPr>
      <t>, коб., гнед., цанг., Купер ван де Хеффинк, Украина</t>
    </r>
  </si>
  <si>
    <t>016997</t>
  </si>
  <si>
    <t>Воропаева Т.</t>
  </si>
  <si>
    <t>1997</t>
  </si>
  <si>
    <r>
      <t xml:space="preserve">ПОПОВА </t>
    </r>
    <r>
      <rPr>
        <sz val="10"/>
        <rFont val="Times New Roman"/>
        <family val="1"/>
      </rPr>
      <t>Ольга</t>
    </r>
  </si>
  <si>
    <t>053597</t>
  </si>
  <si>
    <r>
      <t xml:space="preserve">ПАШМИНА-10, </t>
    </r>
    <r>
      <rPr>
        <sz val="10"/>
        <rFont val="Times New Roman"/>
        <family val="1"/>
      </rPr>
      <t>коб., гнед., трак., Юшая хх, Кировский к/з</t>
    </r>
  </si>
  <si>
    <t>013496</t>
  </si>
  <si>
    <t>Провиденко Н.</t>
  </si>
  <si>
    <t>КСК "Эльф", г.Москва</t>
  </si>
  <si>
    <r>
      <rPr>
        <b/>
        <sz val="10"/>
        <rFont val="Times New Roman"/>
        <family val="1"/>
      </rPr>
      <t>КРАСИЛЬНИКОВА</t>
    </r>
    <r>
      <rPr>
        <sz val="10"/>
        <rFont val="Times New Roman"/>
        <family val="1"/>
      </rPr>
      <t xml:space="preserve"> Юлиса</t>
    </r>
  </si>
  <si>
    <t>010203</t>
  </si>
  <si>
    <r>
      <t xml:space="preserve">ДАНТЕ ВЕЛЬТИНО-11, </t>
    </r>
    <r>
      <rPr>
        <sz val="10"/>
        <rFont val="Times New Roman"/>
        <family val="1"/>
      </rPr>
      <t>мер., т.гнед., весф., Данте Вельтино, Германия</t>
    </r>
  </si>
  <si>
    <t>011974</t>
  </si>
  <si>
    <t>Дубинина О.</t>
  </si>
  <si>
    <t>СШОР "Фаворит", МО</t>
  </si>
  <si>
    <r>
      <t>ФУЛЛ ПЛЕЖЕ-16</t>
    </r>
    <r>
      <rPr>
        <sz val="10"/>
        <rFont val="Times New Roman"/>
        <family val="1"/>
      </rPr>
      <t>, жер., вор., полукр., Фёст Романсер, Рязанская обл.</t>
    </r>
  </si>
  <si>
    <t>020829</t>
  </si>
  <si>
    <t>Соколова В.</t>
  </si>
  <si>
    <r>
      <t>МАНИСА-17</t>
    </r>
    <r>
      <rPr>
        <sz val="10"/>
        <rFont val="Times New Roman"/>
        <family val="1"/>
      </rPr>
      <t>, коб., гнед., бавар., Мэрлин, Россия</t>
    </r>
  </si>
  <si>
    <t>Волкова А.</t>
  </si>
  <si>
    <t>1984</t>
  </si>
  <si>
    <r>
      <t xml:space="preserve">БАЛАКИРЕВ </t>
    </r>
    <r>
      <rPr>
        <sz val="10"/>
        <rFont val="Times New Roman"/>
        <family val="1"/>
      </rPr>
      <t>Антон</t>
    </r>
  </si>
  <si>
    <t>015884</t>
  </si>
  <si>
    <t>Балакирев А.</t>
  </si>
  <si>
    <r>
      <t>КРИСТАЛЛ ДРИМ-16</t>
    </r>
    <r>
      <rPr>
        <sz val="10"/>
        <rFont val="Times New Roman"/>
        <family val="1"/>
      </rPr>
      <t>, мер., т.-гнед., ганн., Крист, Германия</t>
    </r>
  </si>
  <si>
    <t>024936</t>
  </si>
  <si>
    <r>
      <t>ФЛИРТ-15</t>
    </r>
    <r>
      <rPr>
        <sz val="10"/>
        <rFont val="Times New Roman"/>
        <family val="1"/>
      </rPr>
      <t>, жер., рыж., голш., Фараб, Россия</t>
    </r>
  </si>
  <si>
    <r>
      <rPr>
        <b/>
        <sz val="10"/>
        <rFont val="Times New Roman"/>
        <family val="1"/>
      </rPr>
      <t xml:space="preserve">КОМАРНИЦКАЯ </t>
    </r>
    <r>
      <rPr>
        <sz val="10"/>
        <rFont val="Times New Roman"/>
        <family val="1"/>
      </rPr>
      <t>Виктория</t>
    </r>
  </si>
  <si>
    <t>048194</t>
  </si>
  <si>
    <r>
      <t>САННУ-06</t>
    </r>
    <r>
      <rPr>
        <sz val="10"/>
        <rFont val="Times New Roman"/>
        <family val="1"/>
      </rPr>
      <t>, жер., рыж., араб., Гасир, Нидерланды</t>
    </r>
  </si>
  <si>
    <t>026425</t>
  </si>
  <si>
    <t>Комарницкая В.</t>
  </si>
  <si>
    <r>
      <t>КОСЫРЕВА</t>
    </r>
    <r>
      <rPr>
        <sz val="10"/>
        <rFont val="Times New Roman"/>
        <family val="1"/>
      </rPr>
      <t xml:space="preserve"> Наталья</t>
    </r>
  </si>
  <si>
    <r>
      <t>ДАЙМОНД-13</t>
    </r>
    <r>
      <rPr>
        <sz val="10"/>
        <rFont val="Times New Roman"/>
        <family val="1"/>
      </rPr>
      <t>, мер., рыж., полукр., Домбай, Россия</t>
    </r>
  </si>
  <si>
    <r>
      <t xml:space="preserve">АНТОНОВА-КИБАЯСИ </t>
    </r>
    <r>
      <rPr>
        <sz val="10"/>
        <rFont val="Times New Roman"/>
        <family val="1"/>
      </rPr>
      <t>Майя</t>
    </r>
  </si>
  <si>
    <t>029781</t>
  </si>
  <si>
    <r>
      <t>ОРИЗОНА-11</t>
    </r>
    <r>
      <rPr>
        <sz val="10"/>
        <rFont val="Times New Roman"/>
        <family val="1"/>
      </rPr>
      <t>, коб., гнед., РВП, Знаменосец, ПР "Сергиевское"</t>
    </r>
  </si>
  <si>
    <t>Антонова-Кабаяси М.</t>
  </si>
  <si>
    <t>Ч/В, г.Москва</t>
  </si>
  <si>
    <r>
      <t>ТИЛЕВИЧ</t>
    </r>
    <r>
      <rPr>
        <sz val="10"/>
        <rFont val="Times New Roman"/>
        <family val="1"/>
      </rPr>
      <t xml:space="preserve"> Александра</t>
    </r>
  </si>
  <si>
    <t>124204</t>
  </si>
  <si>
    <r>
      <t>КЛОД-10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мер., гнед., полукр., Кондор, Кировский к/з</t>
    </r>
  </si>
  <si>
    <t>014646</t>
  </si>
  <si>
    <t>Кировский к/з</t>
  </si>
  <si>
    <r>
      <t>КОТЕН</t>
    </r>
    <r>
      <rPr>
        <sz val="10"/>
        <rFont val="Times New Roman"/>
        <family val="1"/>
      </rPr>
      <t xml:space="preserve"> Ева</t>
    </r>
  </si>
  <si>
    <r>
      <t>КАНТРИ-10</t>
    </r>
    <r>
      <rPr>
        <sz val="10"/>
        <rFont val="Times New Roman"/>
        <family val="1"/>
      </rPr>
      <t>, коб., гнед., полукр., Каледо, КСК "Мечта"</t>
    </r>
  </si>
  <si>
    <t>015280</t>
  </si>
  <si>
    <t>Котен Е.</t>
  </si>
  <si>
    <r>
      <t xml:space="preserve">БУШУЕВА </t>
    </r>
    <r>
      <rPr>
        <sz val="10"/>
        <rFont val="Times New Roman"/>
        <family val="1"/>
      </rPr>
      <t>Варвара, 2007</t>
    </r>
  </si>
  <si>
    <t>006807</t>
  </si>
  <si>
    <r>
      <t>ГЕРЦОГ ДЕЙ-10</t>
    </r>
    <r>
      <rPr>
        <sz val="10"/>
        <rFont val="Times New Roman"/>
        <family val="1"/>
      </rPr>
      <t>, жер., гнед., трак., Заалькенинг, к/з "Дейрра"</t>
    </r>
  </si>
  <si>
    <t>017585</t>
  </si>
  <si>
    <t>Бушуева М.</t>
  </si>
  <si>
    <r>
      <t>КОЛОДНАЯ</t>
    </r>
    <r>
      <rPr>
        <sz val="10"/>
        <rFont val="Times New Roman"/>
        <family val="1"/>
      </rPr>
      <t xml:space="preserve"> Дарья, 2011</t>
    </r>
  </si>
  <si>
    <t>021711</t>
  </si>
  <si>
    <r>
      <t>КОРОЛЁВА</t>
    </r>
    <r>
      <rPr>
        <sz val="10"/>
        <rFont val="Times New Roman"/>
        <family val="1"/>
      </rPr>
      <t xml:space="preserve"> Анна</t>
    </r>
  </si>
  <si>
    <t>037597</t>
  </si>
  <si>
    <r>
      <t>ВИКИНГАС-13</t>
    </r>
    <r>
      <rPr>
        <sz val="10"/>
        <rFont val="Times New Roman"/>
        <family val="1"/>
      </rPr>
      <t>, жер., т.-гнед., ганн., Корсазас, Литва</t>
    </r>
  </si>
  <si>
    <t>022455</t>
  </si>
  <si>
    <t>Осповат В.</t>
  </si>
  <si>
    <r>
      <t>РУССКИЙ КНЯЗЬ ИГОРЬ-14</t>
    </r>
    <r>
      <rPr>
        <sz val="10"/>
        <rFont val="Times New Roman"/>
        <family val="1"/>
      </rPr>
      <t>, мер., вор., полукр., Корнет Оболенский, Россия</t>
    </r>
  </si>
  <si>
    <t>021430</t>
  </si>
  <si>
    <t>Лалов Л.</t>
  </si>
  <si>
    <r>
      <t xml:space="preserve">РОЖКОВА </t>
    </r>
    <r>
      <rPr>
        <sz val="10"/>
        <rFont val="Times New Roman"/>
        <family val="1"/>
      </rPr>
      <t>Дарья</t>
    </r>
  </si>
  <si>
    <t>016501</t>
  </si>
  <si>
    <r>
      <t>ИМОРА-13</t>
    </r>
    <r>
      <rPr>
        <sz val="10"/>
        <rFont val="Times New Roman"/>
        <family val="1"/>
      </rPr>
      <t>, коб., вор.,  голл.тепл., Лорд Лезердейл, Нидерланды</t>
    </r>
  </si>
  <si>
    <t>019222</t>
  </si>
  <si>
    <t>Рожкова Е.</t>
  </si>
  <si>
    <r>
      <rPr>
        <b/>
        <sz val="10"/>
        <rFont val="Times New Roman"/>
        <family val="1"/>
      </rPr>
      <t>ВАХТИНА</t>
    </r>
    <r>
      <rPr>
        <sz val="10"/>
        <rFont val="Times New Roman"/>
        <family val="1"/>
      </rPr>
      <t xml:space="preserve"> Виталия</t>
    </r>
  </si>
  <si>
    <t>024491</t>
  </si>
  <si>
    <r>
      <rPr>
        <b/>
        <sz val="10"/>
        <rFont val="Times New Roman"/>
        <family val="1"/>
      </rPr>
      <t>ХЕЛД ФРИДЕНС-17</t>
    </r>
    <r>
      <rPr>
        <sz val="10"/>
        <rFont val="Times New Roman"/>
        <family val="1"/>
      </rPr>
      <t>, мер., вор., трак., КФХ "Виват"</t>
    </r>
  </si>
  <si>
    <t>Вахтина В.</t>
  </si>
  <si>
    <r>
      <t xml:space="preserve">СЕЛИВАНОВА </t>
    </r>
    <r>
      <rPr>
        <sz val="10"/>
        <rFont val="Times New Roman"/>
        <family val="1"/>
      </rPr>
      <t>София, 2006</t>
    </r>
  </si>
  <si>
    <t>144806</t>
  </si>
  <si>
    <r>
      <t>БРИГ-05</t>
    </r>
    <r>
      <rPr>
        <sz val="10"/>
        <rFont val="Times New Roman"/>
        <family val="1"/>
      </rPr>
      <t>, жер., карак., РВП, Балагур, к\з Отрада</t>
    </r>
  </si>
  <si>
    <t>014169</t>
  </si>
  <si>
    <t>Анисимова О.</t>
  </si>
  <si>
    <r>
      <t>НЕВЕНГЛОВСКАЯ</t>
    </r>
    <r>
      <rPr>
        <sz val="10"/>
        <rFont val="Times New Roman"/>
        <family val="1"/>
      </rPr>
      <t xml:space="preserve"> Анна</t>
    </r>
  </si>
  <si>
    <t>039491</t>
  </si>
  <si>
    <r>
      <t>ДА СИЛВА ЭЙТИ-14(148)</t>
    </r>
    <r>
      <rPr>
        <sz val="10"/>
        <rFont val="Times New Roman"/>
        <family val="1"/>
      </rPr>
      <t>, мер., бул., нем.верх.пони, Д-Дэй ЭйТи, Германия</t>
    </r>
  </si>
  <si>
    <t>026852</t>
  </si>
  <si>
    <t>2010</t>
  </si>
  <si>
    <r>
      <t>БОЙКО</t>
    </r>
    <r>
      <rPr>
        <sz val="10"/>
        <color indexed="8"/>
        <rFont val="Times New Roman"/>
        <family val="1"/>
      </rPr>
      <t xml:space="preserve"> Вера, 2010</t>
    </r>
  </si>
  <si>
    <t>016010</t>
  </si>
  <si>
    <r>
      <t>ГРЕЙТ КЕТЧЕР-13</t>
    </r>
    <r>
      <rPr>
        <sz val="10"/>
        <rFont val="Times New Roman"/>
        <family val="1"/>
      </rPr>
      <t>, жер., вор., уэл.пони, Турнинас Гисмор, Россия</t>
    </r>
  </si>
  <si>
    <t>024168</t>
  </si>
  <si>
    <t>Жилина О.</t>
  </si>
  <si>
    <r>
      <t>СУЛЕЙМАНОВА</t>
    </r>
    <r>
      <rPr>
        <sz val="10"/>
        <rFont val="Times New Roman"/>
        <family val="1"/>
      </rPr>
      <t xml:space="preserve"> София, 2008</t>
    </r>
  </si>
  <si>
    <t>068308</t>
  </si>
  <si>
    <r>
      <t>ПАПРИКА-14</t>
    </r>
    <r>
      <rPr>
        <sz val="10"/>
        <rFont val="Times New Roman"/>
        <family val="1"/>
      </rPr>
      <t>, коб., рыж. полукр., Патриот, Хакасия Респ</t>
    </r>
  </si>
  <si>
    <t>020087</t>
  </si>
  <si>
    <t>Красова Е.</t>
  </si>
  <si>
    <t>БОЛЬШОЙ ПРИЗ U-25</t>
  </si>
  <si>
    <t>МАЛЫЙ ПРИЗ (зачёт для спортсменов-любителей)</t>
  </si>
  <si>
    <t>Рысь</t>
  </si>
  <si>
    <t>Шаг</t>
  </si>
  <si>
    <t>Галоп</t>
  </si>
  <si>
    <t>Подчинение</t>
  </si>
  <si>
    <t>Кол.ош.</t>
  </si>
  <si>
    <r>
      <rPr>
        <b/>
        <sz val="11"/>
        <rFont val="Times New Roman"/>
        <family val="1"/>
      </rPr>
      <t>Цветаева С.Н.</t>
    </r>
    <r>
      <rPr>
        <sz val="11"/>
        <rFont val="Times New Roman"/>
        <family val="1"/>
      </rPr>
      <t xml:space="preserve"> (ВК, Московская обл.)</t>
    </r>
  </si>
  <si>
    <t>ЕЗДА ДЛЯ ЛОШАДЕЙ 5 ЛЕТ</t>
  </si>
  <si>
    <t>ЕЗДА ДЛЯ ЛОШАДЕЙ 6 ЛЕТ ФИНАЛ</t>
  </si>
  <si>
    <t>ТЕСТ ДЛЯ НАЧИНАЮЩИХ ВСАДНИКОВ КОНКОРД</t>
  </si>
  <si>
    <r>
      <rPr>
        <b/>
        <sz val="11"/>
        <rFont val="Times New Roman"/>
        <family val="1"/>
      </rPr>
      <t xml:space="preserve">Судьи: Н - Семёнова Ю.С. </t>
    </r>
    <r>
      <rPr>
        <sz val="11"/>
        <rFont val="Times New Roman"/>
        <family val="1"/>
      </rPr>
      <t xml:space="preserve">(ВК, гМосква), </t>
    </r>
    <r>
      <rPr>
        <b/>
        <sz val="11"/>
        <rFont val="Times New Roman"/>
        <family val="1"/>
      </rPr>
      <t>С - Цветаева С.Н.</t>
    </r>
    <r>
      <rPr>
        <sz val="11"/>
        <rFont val="Times New Roman"/>
        <family val="1"/>
      </rPr>
      <t xml:space="preserve"> (ВК, Московская обл.),</t>
    </r>
    <r>
      <rPr>
        <b/>
        <sz val="11"/>
        <rFont val="Times New Roman"/>
        <family val="1"/>
      </rPr>
      <t xml:space="preserve"> В - Мартьянова В.В. </t>
    </r>
    <r>
      <rPr>
        <sz val="11"/>
        <rFont val="Times New Roman"/>
        <family val="1"/>
      </rPr>
      <t>(ВК, Московская обл.).</t>
    </r>
  </si>
  <si>
    <t>Зачёты: для юношей</t>
  </si>
  <si>
    <r>
      <rPr>
        <b/>
        <sz val="11"/>
        <rFont val="Times New Roman"/>
        <family val="1"/>
      </rPr>
      <t xml:space="preserve">Судьи: Н - Семёнова Ю.С. </t>
    </r>
    <r>
      <rPr>
        <sz val="11"/>
        <rFont val="Times New Roman"/>
        <family val="1"/>
      </rPr>
      <t>(ВК, гМосква),</t>
    </r>
    <r>
      <rPr>
        <b/>
        <sz val="11"/>
        <rFont val="Times New Roman"/>
        <family val="1"/>
      </rPr>
      <t xml:space="preserve"> С - Цветаева С.Н.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В - Мартьянова В.В. </t>
    </r>
    <r>
      <rPr>
        <sz val="11"/>
        <rFont val="Times New Roman"/>
        <family val="1"/>
      </rPr>
      <t>(ВК, Московская обл.).</t>
    </r>
  </si>
  <si>
    <r>
      <rPr>
        <b/>
        <sz val="12"/>
        <rFont val="Times New Roman"/>
        <family val="1"/>
      </rPr>
      <t>Судьи: С - Мартьянова В.В.</t>
    </r>
    <r>
      <rPr>
        <sz val="12"/>
        <rFont val="Times New Roman"/>
        <family val="1"/>
      </rPr>
      <t xml:space="preserve"> (ВК, Московская обл.), </t>
    </r>
    <r>
      <rPr>
        <b/>
        <sz val="12"/>
        <rFont val="Times New Roman"/>
        <family val="1"/>
      </rPr>
      <t xml:space="preserve">Цветаева С.Н. </t>
    </r>
    <r>
      <rPr>
        <sz val="12"/>
        <rFont val="Times New Roman"/>
        <family val="1"/>
      </rPr>
      <t xml:space="preserve">(ВК, Московская обл.), </t>
    </r>
    <r>
      <rPr>
        <b/>
        <sz val="12"/>
        <rFont val="Times New Roman"/>
        <family val="1"/>
      </rPr>
      <t>Семёнова Ю. С.</t>
    </r>
    <r>
      <rPr>
        <sz val="12"/>
        <rFont val="Times New Roman"/>
        <family val="1"/>
      </rPr>
      <t xml:space="preserve"> (ВК, г.Москва).</t>
    </r>
  </si>
  <si>
    <r>
      <rPr>
        <b/>
        <sz val="11"/>
        <rFont val="Times New Roman"/>
        <family val="1"/>
      </rPr>
      <t xml:space="preserve">Судьи: Н - Мартьянова В.В.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С - Семёнова Ю.С. </t>
    </r>
    <r>
      <rPr>
        <sz val="11"/>
        <rFont val="Times New Roman"/>
        <family val="1"/>
      </rPr>
      <t>(ВК, г. Москва),</t>
    </r>
    <r>
      <rPr>
        <b/>
        <sz val="11"/>
        <rFont val="Times New Roman"/>
        <family val="1"/>
      </rPr>
      <t xml:space="preserve"> В - Цветаева С.Н.</t>
    </r>
    <r>
      <rPr>
        <sz val="11"/>
        <rFont val="Times New Roman"/>
        <family val="1"/>
      </rPr>
      <t xml:space="preserve"> (ВК, Московская обл.).</t>
    </r>
  </si>
  <si>
    <r>
      <rPr>
        <b/>
        <sz val="11"/>
        <rFont val="Times New Roman"/>
        <family val="1"/>
      </rPr>
      <t xml:space="preserve">Судьи: Н - Мартьянова В.В.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>С - Семёнова Ю.С.</t>
    </r>
    <r>
      <rPr>
        <sz val="11"/>
        <rFont val="Times New Roman"/>
        <family val="1"/>
      </rPr>
      <t xml:space="preserve"> (ВК, г. Москва),</t>
    </r>
    <r>
      <rPr>
        <b/>
        <sz val="11"/>
        <rFont val="Times New Roman"/>
        <family val="1"/>
      </rPr>
      <t xml:space="preserve"> В - Цветаева С.Н. </t>
    </r>
    <r>
      <rPr>
        <sz val="11"/>
        <rFont val="Times New Roman"/>
        <family val="1"/>
      </rPr>
      <t>(ВК, Московская обл.).</t>
    </r>
  </si>
  <si>
    <r>
      <rPr>
        <b/>
        <sz val="11"/>
        <rFont val="Times New Roman"/>
        <family val="1"/>
      </rPr>
      <t xml:space="preserve">Судьи: Н - Мартьянова В.В.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С - Семёнова Ю.С. </t>
    </r>
    <r>
      <rPr>
        <sz val="11"/>
        <rFont val="Times New Roman"/>
        <family val="1"/>
      </rPr>
      <t>(ВК, г. Москва),</t>
    </r>
    <r>
      <rPr>
        <b/>
        <sz val="11"/>
        <rFont val="Times New Roman"/>
        <family val="1"/>
      </rPr>
      <t xml:space="preserve"> В - Цветаева С.Н. </t>
    </r>
    <r>
      <rPr>
        <sz val="11"/>
        <rFont val="Times New Roman"/>
        <family val="1"/>
      </rPr>
      <t>(ВК, Московская обл.).</t>
    </r>
  </si>
  <si>
    <r>
      <t xml:space="preserve">Судьи: Н - Мартьянова В.В.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С - Семёнова Ю.С. </t>
    </r>
    <r>
      <rPr>
        <sz val="11"/>
        <rFont val="Times New Roman"/>
        <family val="1"/>
      </rPr>
      <t>(ВК, г. Москва),</t>
    </r>
    <r>
      <rPr>
        <b/>
        <sz val="11"/>
        <rFont val="Times New Roman"/>
        <family val="1"/>
      </rPr>
      <t xml:space="preserve"> В - Цветаева С.Н. </t>
    </r>
    <r>
      <rPr>
        <sz val="11"/>
        <rFont val="Times New Roman"/>
        <family val="1"/>
      </rPr>
      <t>(ВК, Московская обл.).</t>
    </r>
  </si>
  <si>
    <t>ПРЕДВАРИТЕЛЬНЫЙ ПРИЗ А. ДЕТИ (зачёт для спортсменов-любителей)</t>
  </si>
  <si>
    <t>ПРЕДВАРИТЕЛЬНЫЙ ПРИЗ А. ДЕТИ (зачёт для детей)</t>
  </si>
  <si>
    <r>
      <rPr>
        <b/>
        <sz val="11"/>
        <rFont val="Times New Roman"/>
        <family val="1"/>
      </rPr>
      <t>Судьи: В - Цветаева С.Н.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 xml:space="preserve">Семёнова Ю.С. </t>
    </r>
    <r>
      <rPr>
        <sz val="11"/>
        <rFont val="Times New Roman"/>
        <family val="1"/>
      </rPr>
      <t xml:space="preserve">(ВК, г.Москва); </t>
    </r>
    <r>
      <rPr>
        <b/>
        <sz val="11"/>
        <rFont val="Times New Roman"/>
        <family val="1"/>
      </rPr>
      <t>С - Мартьянова В.В.</t>
    </r>
    <r>
      <rPr>
        <sz val="11"/>
        <rFont val="Times New Roman"/>
        <family val="1"/>
      </rPr>
      <t xml:space="preserve"> (ВК, Московская обл.).</t>
    </r>
  </si>
  <si>
    <t>на оформл.</t>
  </si>
  <si>
    <t>035985</t>
  </si>
  <si>
    <t>018852</t>
  </si>
  <si>
    <t>Косырева Н.</t>
  </si>
  <si>
    <t>020567</t>
  </si>
  <si>
    <t>ПРЕДВАРИТЕЛЬНЫЙ ПРИЗ В. ДЕТИ (общий зачёт)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</si>
</sst>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SFr.&quot;\ #,##0;&quot;SFr.&quot;\ \-#,##0"/>
    <numFmt numFmtId="183" formatCode="&quot;SFr.&quot;\ #,##0;[Red]&quot;SFr.&quot;\ \-#,##0"/>
    <numFmt numFmtId="184" formatCode="&quot;SFr.&quot;\ #,##0.00;&quot;SFr.&quot;\ \-#,##0.00"/>
    <numFmt numFmtId="185" formatCode="&quot;SFr.&quot;\ #,##0.00;[Red]&quot;SFr.&quot;\ \-#,##0.00"/>
    <numFmt numFmtId="186" formatCode="_ &quot;SFr.&quot;\ * #,##0_ ;_ &quot;SFr.&quot;\ * \-#,##0_ ;_ &quot;SFr.&quot;\ * &quot;-&quot;_ ;_ @_ "/>
    <numFmt numFmtId="187" formatCode="_ * #,##0_ ;_ * \-#,##0_ ;_ * &quot;-&quot;_ ;_ @_ "/>
    <numFmt numFmtId="188" formatCode="_ &quot;SFr.&quot;\ * #,##0.00_ ;_ &quot;SFr.&quot;\ * \-#,##0.00_ ;_ &quot;SFr.&quot;\ * &quot;-&quot;??_ ;_ @_ "/>
    <numFmt numFmtId="189" formatCode="_ * #,##0.00_ ;_ * \-#,##0.00_ ;_ * &quot;-&quot;??_ ;_ @_ "/>
    <numFmt numFmtId="190" formatCode="#,##0\ &quot;SFr.&quot;;\-#,##0\ &quot;SFr.&quot;"/>
    <numFmt numFmtId="191" formatCode="#,##0\ &quot;SFr.&quot;;[Red]\-#,##0\ &quot;SFr.&quot;"/>
    <numFmt numFmtId="192" formatCode="#,##0.00\ &quot;SFr.&quot;;\-#,##0.00\ &quot;SFr.&quot;"/>
    <numFmt numFmtId="193" formatCode="#,##0.00\ &quot;SFr.&quot;;[Red]\-#,##0.00\ &quot;SFr.&quot;"/>
    <numFmt numFmtId="194" formatCode="_-* #,##0\ &quot;SFr.&quot;_-;\-* #,##0\ &quot;SFr.&quot;_-;_-* &quot;-&quot;\ &quot;SFr.&quot;_-;_-@_-"/>
    <numFmt numFmtId="195" formatCode="_-* #,##0\ _S_F_r_._-;\-* #,##0\ _S_F_r_._-;_-* &quot;-&quot;\ _S_F_r_._-;_-@_-"/>
    <numFmt numFmtId="196" formatCode="_-* #,##0.00\ &quot;SFr.&quot;_-;\-* #,##0.00\ &quot;SFr.&quot;_-;_-* &quot;-&quot;??\ &quot;SFr.&quot;_-;_-@_-"/>
    <numFmt numFmtId="197" formatCode="_-* #,##0.00\ _S_F_r_._-;\-* #,##0.00\ _S_F_r_._-;_-* &quot;-&quot;??\ _S_F_r_._-;_-@_-"/>
    <numFmt numFmtId="198" formatCode="0.0%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%"/>
    <numFmt numFmtId="205" formatCode="0.000"/>
    <numFmt numFmtId="206" formatCode="[$-F400]h:mm:ss\ AM/PM"/>
    <numFmt numFmtId="207" formatCode="h:mm;@"/>
    <numFmt numFmtId="208" formatCode="#,##0_ ;[Red]\-#,##0\ "/>
    <numFmt numFmtId="209" formatCode="0.0000"/>
    <numFmt numFmtId="210" formatCode="#,##0.0\ &quot;₽&quot;"/>
    <numFmt numFmtId="211" formatCode="000000"/>
    <numFmt numFmtId="212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8" fillId="19" borderId="0" applyBorder="0" applyProtection="0">
      <alignment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0">
      <alignment horizontal="center" vertical="center"/>
      <protection locked="0"/>
    </xf>
    <xf numFmtId="0" fontId="3" fillId="0" borderId="10">
      <alignment horizontal="center" vertical="center"/>
      <protection locked="0"/>
    </xf>
    <xf numFmtId="0" fontId="3" fillId="0" borderId="10">
      <alignment horizontal="center" vertical="center"/>
      <protection locked="0"/>
    </xf>
    <xf numFmtId="0" fontId="3" fillId="0" borderId="10">
      <alignment horizontal="center" vertical="center"/>
      <protection locked="0"/>
    </xf>
    <xf numFmtId="0" fontId="3" fillId="0" borderId="10">
      <alignment horizontal="center" vertical="center"/>
      <protection locked="0"/>
    </xf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8" applyFont="1" applyAlignment="1">
      <alignment/>
      <protection/>
    </xf>
    <xf numFmtId="0" fontId="8" fillId="0" borderId="0" xfId="88" applyFont="1" applyAlignment="1">
      <alignment wrapText="1"/>
      <protection/>
    </xf>
    <xf numFmtId="0" fontId="8" fillId="0" borderId="0" xfId="88" applyFont="1" applyBorder="1" applyAlignment="1">
      <alignment horizontal="left"/>
      <protection/>
    </xf>
    <xf numFmtId="0" fontId="7" fillId="0" borderId="0" xfId="88" applyFont="1" applyAlignment="1">
      <alignment horizontal="left"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205" fontId="3" fillId="0" borderId="10" xfId="88" applyNumberFormat="1" applyFont="1" applyBorder="1" applyAlignment="1">
      <alignment horizontal="center" vertical="center"/>
      <protection/>
    </xf>
    <xf numFmtId="0" fontId="3" fillId="0" borderId="0" xfId="88" applyFont="1" applyBorder="1" applyAlignment="1">
      <alignment horizontal="center" vertical="center"/>
      <protection/>
    </xf>
    <xf numFmtId="0" fontId="3" fillId="0" borderId="0" xfId="88" applyNumberFormat="1" applyFont="1" applyBorder="1" applyAlignment="1">
      <alignment horizontal="center" vertical="center"/>
      <protection/>
    </xf>
    <xf numFmtId="205" fontId="3" fillId="0" borderId="0" xfId="88" applyNumberFormat="1" applyFont="1" applyBorder="1" applyAlignment="1">
      <alignment horizontal="center" vertical="center"/>
      <protection/>
    </xf>
    <xf numFmtId="205" fontId="4" fillId="0" borderId="0" xfId="88" applyNumberFormat="1" applyFont="1" applyBorder="1" applyAlignment="1">
      <alignment horizontal="center" vertical="center"/>
      <protection/>
    </xf>
    <xf numFmtId="0" fontId="4" fillId="0" borderId="0" xfId="123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123" applyFont="1" applyFill="1" applyBorder="1" applyAlignment="1" applyProtection="1">
      <alignment horizontal="center" vertical="center" wrapText="1"/>
      <protection locked="0"/>
    </xf>
    <xf numFmtId="0" fontId="0" fillId="0" borderId="0" xfId="88" applyBorder="1" applyAlignment="1">
      <alignment vertical="center"/>
      <protection/>
    </xf>
    <xf numFmtId="199" fontId="3" fillId="0" borderId="10" xfId="88" applyNumberFormat="1" applyFont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left" vertical="center" wrapText="1"/>
      <protection/>
    </xf>
    <xf numFmtId="0" fontId="4" fillId="0" borderId="10" xfId="126" applyFont="1" applyFill="1" applyBorder="1" applyAlignment="1">
      <alignment horizontal="left" vertical="center" wrapText="1"/>
      <protection/>
    </xf>
    <xf numFmtId="0" fontId="4" fillId="0" borderId="10" xfId="119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1" xfId="100" applyFont="1" applyFill="1" applyBorder="1" applyAlignment="1">
      <alignment horizontal="center" vertical="center"/>
      <protection/>
    </xf>
    <xf numFmtId="0" fontId="3" fillId="0" borderId="10" xfId="88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89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/>
    </xf>
    <xf numFmtId="0" fontId="4" fillId="0" borderId="10" xfId="131" applyFont="1" applyFill="1" applyBorder="1" applyAlignment="1">
      <alignment horizontal="left" vertical="center" wrapText="1"/>
      <protection/>
    </xf>
    <xf numFmtId="0" fontId="4" fillId="0" borderId="10" xfId="132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199" fontId="3" fillId="0" borderId="12" xfId="88" applyNumberFormat="1" applyFont="1" applyBorder="1" applyAlignment="1">
      <alignment horizontal="center" vertical="center"/>
      <protection/>
    </xf>
    <xf numFmtId="205" fontId="3" fillId="0" borderId="12" xfId="88" applyNumberFormat="1" applyFont="1" applyBorder="1" applyAlignment="1">
      <alignment horizontal="center" vertical="center"/>
      <protection/>
    </xf>
    <xf numFmtId="0" fontId="3" fillId="0" borderId="12" xfId="88" applyNumberFormat="1" applyFont="1" applyBorder="1" applyAlignment="1">
      <alignment horizontal="center" vertical="center"/>
      <protection/>
    </xf>
    <xf numFmtId="0" fontId="3" fillId="0" borderId="12" xfId="88" applyFont="1" applyBorder="1" applyAlignment="1">
      <alignment horizontal="center" vertical="center"/>
      <protection/>
    </xf>
    <xf numFmtId="0" fontId="8" fillId="0" borderId="0" xfId="88" applyFont="1" applyFill="1" applyAlignment="1">
      <alignment wrapText="1"/>
      <protection/>
    </xf>
    <xf numFmtId="0" fontId="8" fillId="0" borderId="0" xfId="88" applyFont="1" applyFill="1" applyBorder="1" applyAlignment="1">
      <alignment horizontal="left"/>
      <protection/>
    </xf>
    <xf numFmtId="0" fontId="7" fillId="0" borderId="0" xfId="88" applyFont="1" applyFill="1" applyAlignment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13" xfId="88" applyFont="1" applyBorder="1" applyAlignment="1">
      <alignment horizontal="center" vertical="center" textRotation="90"/>
      <protection/>
    </xf>
    <xf numFmtId="0" fontId="7" fillId="0" borderId="13" xfId="88" applyFont="1" applyBorder="1" applyAlignment="1">
      <alignment horizontal="center" vertical="center"/>
      <protection/>
    </xf>
    <xf numFmtId="205" fontId="4" fillId="0" borderId="12" xfId="88" applyNumberFormat="1" applyFont="1" applyFill="1" applyBorder="1" applyAlignment="1">
      <alignment horizontal="center" vertical="center"/>
      <protection/>
    </xf>
    <xf numFmtId="0" fontId="3" fillId="0" borderId="10" xfId="100" applyFont="1" applyFill="1" applyBorder="1" applyAlignment="1">
      <alignment horizontal="center" vertical="center"/>
      <protection/>
    </xf>
    <xf numFmtId="0" fontId="4" fillId="0" borderId="10" xfId="125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121" applyFont="1" applyFill="1" applyBorder="1" applyAlignment="1">
      <alignment horizontal="left" vertical="center" wrapText="1"/>
      <protection/>
    </xf>
    <xf numFmtId="0" fontId="3" fillId="0" borderId="10" xfId="88" applyNumberFormat="1" applyFont="1" applyBorder="1" applyAlignment="1">
      <alignment horizontal="center" vertical="center"/>
      <protection/>
    </xf>
    <xf numFmtId="205" fontId="4" fillId="0" borderId="10" xfId="88" applyNumberFormat="1" applyFont="1" applyBorder="1" applyAlignment="1">
      <alignment horizontal="center" vertical="center"/>
      <protection/>
    </xf>
    <xf numFmtId="205" fontId="4" fillId="0" borderId="10" xfId="88" applyNumberFormat="1" applyFont="1" applyFill="1" applyBorder="1" applyAlignment="1">
      <alignment horizontal="center" vertical="center"/>
      <protection/>
    </xf>
    <xf numFmtId="0" fontId="4" fillId="0" borderId="10" xfId="129" applyFont="1" applyFill="1" applyBorder="1" applyAlignment="1">
      <alignment horizontal="left" vertical="center" wrapText="1"/>
      <protection/>
    </xf>
    <xf numFmtId="0" fontId="3" fillId="0" borderId="0" xfId="100" applyFont="1" applyFill="1" applyBorder="1" applyAlignment="1">
      <alignment horizontal="center" vertical="center"/>
      <protection/>
    </xf>
    <xf numFmtId="0" fontId="7" fillId="0" borderId="0" xfId="88" applyNumberFormat="1" applyFont="1" applyFill="1" applyAlignment="1">
      <alignment horizontal="left"/>
      <protection/>
    </xf>
    <xf numFmtId="0" fontId="7" fillId="0" borderId="0" xfId="65" applyFont="1" applyFill="1" applyAlignment="1">
      <alignment wrapText="1"/>
      <protection/>
    </xf>
    <xf numFmtId="199" fontId="5" fillId="0" borderId="0" xfId="65" applyNumberFormat="1" applyFont="1" applyFill="1" applyBorder="1" applyAlignment="1">
      <alignment horizontal="center" vertical="center"/>
      <protection/>
    </xf>
    <xf numFmtId="0" fontId="16" fillId="0" borderId="0" xfId="100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199" fontId="3" fillId="0" borderId="10" xfId="65" applyNumberFormat="1" applyFont="1" applyFill="1" applyBorder="1" applyAlignment="1">
      <alignment horizontal="center" vertical="center"/>
      <protection/>
    </xf>
    <xf numFmtId="0" fontId="14" fillId="0" borderId="10" xfId="100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0" borderId="10" xfId="131" applyFont="1" applyFill="1" applyBorder="1" applyAlignment="1" applyProtection="1">
      <alignment horizontal="left" vertical="center" wrapText="1"/>
      <protection hidden="1"/>
    </xf>
    <xf numFmtId="0" fontId="56" fillId="0" borderId="0" xfId="0" applyFont="1" applyFill="1" applyBorder="1" applyAlignment="1">
      <alignment horizontal="center" vertical="center"/>
    </xf>
    <xf numFmtId="0" fontId="7" fillId="0" borderId="0" xfId="65" applyFont="1" applyFill="1" applyAlignment="1">
      <alignment/>
      <protection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" fillId="0" borderId="0" xfId="124" applyFont="1" applyFill="1" applyBorder="1" applyAlignment="1" applyProtection="1">
      <alignment vertical="center" wrapText="1"/>
      <protection locked="0"/>
    </xf>
    <xf numFmtId="0" fontId="4" fillId="0" borderId="0" xfId="89" applyFont="1" applyFill="1" applyBorder="1" applyAlignment="1">
      <alignment horizontal="left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8" fillId="0" borderId="0" xfId="88" applyFont="1" applyFill="1" applyAlignment="1">
      <alignment/>
      <protection/>
    </xf>
    <xf numFmtId="0" fontId="7" fillId="0" borderId="0" xfId="65" applyFont="1" applyFill="1" applyAlignment="1">
      <alignment horizontal="center"/>
      <protection/>
    </xf>
    <xf numFmtId="0" fontId="15" fillId="0" borderId="10" xfId="88" applyFont="1" applyFill="1" applyBorder="1" applyAlignment="1">
      <alignment horizontal="center" vertical="center" wrapText="1"/>
      <protection/>
    </xf>
    <xf numFmtId="0" fontId="15" fillId="0" borderId="10" xfId="88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205" fontId="6" fillId="0" borderId="0" xfId="88" applyNumberFormat="1" applyFont="1" applyFill="1" applyBorder="1" applyAlignment="1">
      <alignment horizontal="center" vertical="center"/>
      <protection/>
    </xf>
    <xf numFmtId="205" fontId="6" fillId="0" borderId="0" xfId="8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17" fillId="0" borderId="0" xfId="65" applyFont="1" applyFill="1" applyAlignment="1">
      <alignment/>
      <protection/>
    </xf>
    <xf numFmtId="0" fontId="5" fillId="0" borderId="0" xfId="0" applyFont="1" applyFill="1" applyAlignment="1">
      <alignment/>
    </xf>
    <xf numFmtId="0" fontId="4" fillId="0" borderId="10" xfId="122" applyFont="1" applyFill="1" applyBorder="1" applyAlignment="1">
      <alignment horizontal="left" vertical="center" wrapText="1"/>
      <protection/>
    </xf>
    <xf numFmtId="0" fontId="3" fillId="0" borderId="14" xfId="100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left" vertical="center" wrapText="1"/>
      <protection/>
    </xf>
    <xf numFmtId="0" fontId="4" fillId="0" borderId="10" xfId="107" applyFont="1" applyFill="1" applyBorder="1" applyAlignment="1">
      <alignment horizontal="left" vertical="center" wrapText="1"/>
      <protection/>
    </xf>
    <xf numFmtId="0" fontId="4" fillId="0" borderId="10" xfId="6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  <xf numFmtId="199" fontId="3" fillId="0" borderId="10" xfId="88" applyNumberFormat="1" applyFont="1" applyFill="1" applyBorder="1" applyAlignment="1">
      <alignment horizontal="center" vertical="center"/>
      <protection/>
    </xf>
    <xf numFmtId="205" fontId="3" fillId="0" borderId="10" xfId="88" applyNumberFormat="1" applyFont="1" applyFill="1" applyBorder="1" applyAlignment="1">
      <alignment horizontal="center" vertical="center"/>
      <protection/>
    </xf>
    <xf numFmtId="0" fontId="3" fillId="0" borderId="10" xfId="88" applyNumberFormat="1" applyFont="1" applyFill="1" applyBorder="1" applyAlignment="1">
      <alignment horizontal="center" vertical="center"/>
      <protection/>
    </xf>
    <xf numFmtId="0" fontId="3" fillId="0" borderId="10" xfId="88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128" applyFont="1" applyFill="1" applyBorder="1" applyAlignment="1" applyProtection="1">
      <alignment horizontal="left" vertical="center" wrapText="1"/>
      <protection locked="0"/>
    </xf>
    <xf numFmtId="49" fontId="9" fillId="0" borderId="10" xfId="129" applyNumberFormat="1" applyFont="1" applyFill="1" applyBorder="1" applyAlignment="1">
      <alignment horizontal="center" vertical="center" wrapText="1"/>
      <protection/>
    </xf>
    <xf numFmtId="49" fontId="20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4" fillId="0" borderId="10" xfId="124" applyFont="1" applyFill="1" applyBorder="1" applyAlignment="1" applyProtection="1">
      <alignment vertical="center" wrapText="1"/>
      <protection locked="0"/>
    </xf>
    <xf numFmtId="0" fontId="0" fillId="0" borderId="0" xfId="58">
      <alignment/>
      <protection/>
    </xf>
    <xf numFmtId="0" fontId="10" fillId="0" borderId="0" xfId="58" applyFont="1">
      <alignment/>
      <protection/>
    </xf>
    <xf numFmtId="0" fontId="7" fillId="0" borderId="0" xfId="58" applyFont="1" applyFill="1" applyAlignment="1">
      <alignment/>
      <protection/>
    </xf>
    <xf numFmtId="0" fontId="7" fillId="0" borderId="0" xfId="58" applyFont="1" applyAlignment="1">
      <alignment/>
      <protection/>
    </xf>
    <xf numFmtId="0" fontId="2" fillId="0" borderId="0" xfId="58" applyFont="1" applyAlignment="1">
      <alignment/>
      <protection/>
    </xf>
    <xf numFmtId="0" fontId="8" fillId="0" borderId="0" xfId="58" applyFont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 applyProtection="1">
      <alignment horizontal="left" vertical="center" wrapText="1"/>
      <protection locked="0"/>
    </xf>
    <xf numFmtId="49" fontId="9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8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vertical="top"/>
      <protection/>
    </xf>
    <xf numFmtId="0" fontId="7" fillId="0" borderId="0" xfId="58" applyFont="1" applyAlignment="1">
      <alignment vertical="top"/>
      <protection/>
    </xf>
    <xf numFmtId="0" fontId="8" fillId="0" borderId="0" xfId="58" applyFont="1" applyFill="1" applyBorder="1" applyAlignment="1">
      <alignment horizontal="left" vertical="top"/>
      <protection/>
    </xf>
    <xf numFmtId="0" fontId="8" fillId="0" borderId="0" xfId="58" applyFont="1" applyFill="1" applyAlignment="1">
      <alignment vertical="top"/>
      <protection/>
    </xf>
    <xf numFmtId="0" fontId="7" fillId="0" borderId="0" xfId="58" applyFont="1" applyFill="1" applyAlignment="1">
      <alignment vertical="top"/>
      <protection/>
    </xf>
    <xf numFmtId="0" fontId="8" fillId="0" borderId="0" xfId="58" applyFont="1" applyFill="1" applyAlignment="1">
      <alignment horizontal="left" vertical="top"/>
      <protection/>
    </xf>
    <xf numFmtId="0" fontId="0" fillId="0" borderId="0" xfId="58" applyAlignment="1">
      <alignment/>
      <protection/>
    </xf>
    <xf numFmtId="0" fontId="3" fillId="0" borderId="0" xfId="58" applyFont="1" applyAlignment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Alignment="1">
      <alignment horizontal="left"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0" fillId="0" borderId="0" xfId="58" applyFill="1">
      <alignment/>
      <protection/>
    </xf>
    <xf numFmtId="0" fontId="58" fillId="0" borderId="10" xfId="68" applyFont="1" applyFill="1" applyBorder="1" applyAlignment="1">
      <alignment horizontal="left" vertical="center" wrapText="1"/>
      <protection/>
    </xf>
    <xf numFmtId="0" fontId="4" fillId="0" borderId="10" xfId="88" applyFont="1" applyFill="1" applyBorder="1" applyAlignment="1">
      <alignment horizontal="left" vertical="center" wrapText="1"/>
      <protection/>
    </xf>
    <xf numFmtId="49" fontId="9" fillId="0" borderId="10" xfId="89" applyNumberFormat="1" applyFont="1" applyFill="1" applyBorder="1" applyAlignment="1">
      <alignment horizontal="center" vertical="center"/>
      <protection/>
    </xf>
    <xf numFmtId="0" fontId="6" fillId="0" borderId="16" xfId="100" applyFont="1" applyFill="1" applyBorder="1" applyAlignment="1">
      <alignment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120" applyFont="1" applyFill="1" applyBorder="1" applyAlignment="1">
      <alignment horizontal="left" vertical="center" wrapText="1"/>
      <protection/>
    </xf>
    <xf numFmtId="49" fontId="57" fillId="0" borderId="17" xfId="0" applyNumberFormat="1" applyFont="1" applyFill="1" applyBorder="1" applyAlignment="1">
      <alignment horizontal="center" vertical="center"/>
    </xf>
    <xf numFmtId="0" fontId="3" fillId="0" borderId="12" xfId="100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2" xfId="65" applyFont="1" applyFill="1" applyBorder="1">
      <alignment/>
      <protection/>
    </xf>
    <xf numFmtId="199" fontId="3" fillId="0" borderId="12" xfId="65" applyNumberFormat="1" applyFont="1" applyFill="1" applyBorder="1" applyAlignment="1">
      <alignment horizontal="center" vertical="center"/>
      <protection/>
    </xf>
    <xf numFmtId="0" fontId="14" fillId="0" borderId="12" xfId="100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8" fillId="0" borderId="10" xfId="68" applyFont="1" applyFill="1" applyBorder="1" applyAlignment="1" applyProtection="1">
      <alignment horizontal="left" vertical="center" wrapText="1"/>
      <protection locked="0"/>
    </xf>
    <xf numFmtId="0" fontId="3" fillId="0" borderId="10" xfId="131" applyFont="1" applyFill="1" applyBorder="1" applyAlignment="1">
      <alignment horizontal="left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3" fillId="33" borderId="10" xfId="67" applyFont="1" applyFill="1" applyBorder="1" applyAlignment="1">
      <alignment horizontal="left" vertical="center" wrapText="1"/>
      <protection/>
    </xf>
    <xf numFmtId="49" fontId="57" fillId="33" borderId="10" xfId="0" applyNumberFormat="1" applyFont="1" applyFill="1" applyBorder="1" applyAlignment="1">
      <alignment horizontal="center" vertical="center"/>
    </xf>
    <xf numFmtId="0" fontId="4" fillId="33" borderId="10" xfId="107" applyFont="1" applyFill="1" applyBorder="1" applyAlignment="1">
      <alignment horizontal="left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7" fillId="0" borderId="10" xfId="88" applyFont="1" applyFill="1" applyBorder="1" applyAlignment="1">
      <alignment horizontal="center" vertical="center" textRotation="90"/>
      <protection/>
    </xf>
    <xf numFmtId="0" fontId="3" fillId="0" borderId="10" xfId="102" applyFont="1" applyFill="1" applyBorder="1" applyAlignment="1">
      <alignment horizontal="center" vertical="center"/>
      <protection/>
    </xf>
    <xf numFmtId="49" fontId="20" fillId="0" borderId="10" xfId="67" applyNumberFormat="1" applyFont="1" applyFill="1" applyBorder="1" applyAlignment="1">
      <alignment horizontal="center" vertical="center"/>
      <protection/>
    </xf>
    <xf numFmtId="0" fontId="14" fillId="0" borderId="10" xfId="67" applyFont="1" applyFill="1" applyBorder="1" applyAlignment="1">
      <alignment horizontal="center" vertical="center"/>
      <protection/>
    </xf>
    <xf numFmtId="0" fontId="20" fillId="0" borderId="10" xfId="67" applyFont="1" applyFill="1" applyBorder="1" applyAlignment="1">
      <alignment horizontal="center" vertical="center"/>
      <protection/>
    </xf>
    <xf numFmtId="0" fontId="14" fillId="0" borderId="10" xfId="67" applyFont="1" applyFill="1" applyBorder="1" applyAlignment="1">
      <alignment horizontal="center" vertical="center" wrapText="1"/>
      <protection/>
    </xf>
    <xf numFmtId="0" fontId="9" fillId="0" borderId="10" xfId="8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130" applyFont="1" applyFill="1" applyBorder="1" applyAlignment="1">
      <alignment horizontal="left" vertical="center" wrapText="1"/>
      <protection/>
    </xf>
    <xf numFmtId="0" fontId="4" fillId="33" borderId="10" xfId="131" applyFont="1" applyFill="1" applyBorder="1" applyAlignment="1" applyProtection="1">
      <alignment horizontal="left" vertical="center" wrapText="1"/>
      <protection hidden="1"/>
    </xf>
    <xf numFmtId="0" fontId="4" fillId="33" borderId="10" xfId="127" applyFont="1" applyFill="1" applyBorder="1" applyAlignment="1">
      <alignment horizontal="left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49" fontId="3" fillId="0" borderId="10" xfId="119" applyNumberFormat="1" applyFont="1" applyFill="1" applyBorder="1" applyAlignment="1">
      <alignment horizontal="center" vertical="center" wrapText="1"/>
      <protection/>
    </xf>
    <xf numFmtId="0" fontId="3" fillId="0" borderId="10" xfId="13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49" fontId="56" fillId="0" borderId="10" xfId="129" applyNumberFormat="1" applyFont="1" applyFill="1" applyBorder="1" applyAlignment="1">
      <alignment horizontal="center" vertical="center" wrapText="1"/>
      <protection/>
    </xf>
    <xf numFmtId="49" fontId="57" fillId="0" borderId="10" xfId="129" applyNumberFormat="1" applyFont="1" applyFill="1" applyBorder="1" applyAlignment="1">
      <alignment horizontal="center" vertical="center" wrapText="1"/>
      <protection/>
    </xf>
    <xf numFmtId="0" fontId="56" fillId="0" borderId="10" xfId="68" applyFont="1" applyFill="1" applyBorder="1" applyAlignment="1" applyProtection="1">
      <alignment horizontal="center" vertical="center" wrapText="1"/>
      <protection locked="0"/>
    </xf>
    <xf numFmtId="0" fontId="4" fillId="0" borderId="10" xfId="89" applyFont="1" applyFill="1" applyBorder="1" applyAlignment="1">
      <alignment vertical="center" wrapText="1"/>
      <protection/>
    </xf>
    <xf numFmtId="0" fontId="9" fillId="0" borderId="10" xfId="122" applyFont="1" applyFill="1" applyBorder="1" applyAlignment="1">
      <alignment horizontal="center" vertical="center" wrapText="1"/>
      <protection/>
    </xf>
    <xf numFmtId="0" fontId="3" fillId="0" borderId="10" xfId="123" applyFont="1" applyFill="1" applyBorder="1" applyAlignment="1" applyProtection="1">
      <alignment horizontal="center" vertical="center" wrapText="1"/>
      <protection locked="0"/>
    </xf>
    <xf numFmtId="0" fontId="0" fillId="0" borderId="0" xfId="65">
      <alignment/>
      <protection/>
    </xf>
    <xf numFmtId="0" fontId="8" fillId="0" borderId="18" xfId="65" applyFont="1" applyBorder="1" applyAlignment="1">
      <alignment/>
      <protection/>
    </xf>
    <xf numFmtId="0" fontId="8" fillId="0" borderId="18" xfId="65" applyFont="1" applyFill="1" applyBorder="1" applyAlignment="1">
      <alignment/>
      <protection/>
    </xf>
    <xf numFmtId="0" fontId="3" fillId="0" borderId="0" xfId="65" applyFont="1" applyFill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0" fillId="0" borderId="0" xfId="65" applyAlignment="1">
      <alignment/>
      <protection/>
    </xf>
    <xf numFmtId="0" fontId="56" fillId="0" borderId="10" xfId="58" applyFont="1" applyFill="1" applyBorder="1" applyAlignment="1">
      <alignment horizontal="center" vertical="center"/>
      <protection/>
    </xf>
    <xf numFmtId="49" fontId="57" fillId="0" borderId="10" xfId="58" applyNumberFormat="1" applyFont="1" applyFill="1" applyBorder="1" applyAlignment="1">
      <alignment horizontal="center" vertical="center"/>
      <protection/>
    </xf>
    <xf numFmtId="0" fontId="57" fillId="0" borderId="10" xfId="58" applyFont="1" applyFill="1" applyBorder="1" applyAlignment="1">
      <alignment horizontal="center" vertical="center"/>
      <protection/>
    </xf>
    <xf numFmtId="0" fontId="56" fillId="0" borderId="10" xfId="58" applyFont="1" applyFill="1" applyBorder="1" applyAlignment="1">
      <alignment horizontal="center" vertical="center" wrapText="1"/>
      <protection/>
    </xf>
    <xf numFmtId="199" fontId="3" fillId="0" borderId="10" xfId="65" applyNumberFormat="1" applyFont="1" applyBorder="1" applyAlignment="1">
      <alignment horizontal="center" vertical="center"/>
      <protection/>
    </xf>
    <xf numFmtId="0" fontId="7" fillId="0" borderId="10" xfId="88" applyFont="1" applyBorder="1" applyAlignment="1">
      <alignment horizontal="center" vertical="center" wrapText="1"/>
      <protection/>
    </xf>
    <xf numFmtId="205" fontId="4" fillId="0" borderId="10" xfId="65" applyNumberFormat="1" applyFont="1" applyBorder="1" applyAlignment="1">
      <alignment horizontal="center" vertical="center"/>
      <protection/>
    </xf>
    <xf numFmtId="0" fontId="0" fillId="0" borderId="0" xfId="65" applyFill="1">
      <alignment/>
      <protection/>
    </xf>
    <xf numFmtId="0" fontId="7" fillId="0" borderId="0" xfId="65" applyFont="1" applyAlignment="1">
      <alignment vertical="top"/>
      <protection/>
    </xf>
    <xf numFmtId="0" fontId="7" fillId="0" borderId="0" xfId="65" applyFont="1" applyFill="1" applyAlignment="1">
      <alignment vertical="top"/>
      <protection/>
    </xf>
    <xf numFmtId="0" fontId="8" fillId="0" borderId="0" xfId="65" applyFont="1" applyFill="1" applyBorder="1" applyAlignment="1">
      <alignment horizontal="left" vertical="top"/>
      <protection/>
    </xf>
    <xf numFmtId="0" fontId="0" fillId="0" borderId="0" xfId="65" applyFill="1" applyAlignment="1">
      <alignment vertical="top"/>
      <protection/>
    </xf>
    <xf numFmtId="0" fontId="8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left" vertical="top"/>
      <protection/>
    </xf>
    <xf numFmtId="0" fontId="3" fillId="0" borderId="0" xfId="58" applyFont="1">
      <alignment/>
      <protection/>
    </xf>
    <xf numFmtId="0" fontId="0" fillId="0" borderId="0" xfId="65" applyAlignment="1">
      <alignment vertical="top"/>
      <protection/>
    </xf>
    <xf numFmtId="0" fontId="3" fillId="0" borderId="0" xfId="65" applyFont="1" applyAlignment="1">
      <alignment/>
      <protection/>
    </xf>
    <xf numFmtId="0" fontId="3" fillId="0" borderId="0" xfId="65" applyFont="1" applyFill="1" applyAlignment="1">
      <alignment/>
      <protection/>
    </xf>
    <xf numFmtId="0" fontId="8" fillId="0" borderId="0" xfId="65" applyFont="1" applyFill="1" applyBorder="1" applyAlignment="1">
      <alignment horizontal="left"/>
      <protection/>
    </xf>
    <xf numFmtId="0" fontId="8" fillId="0" borderId="0" xfId="65" applyFont="1" applyFill="1" applyAlignment="1">
      <alignment/>
      <protection/>
    </xf>
    <xf numFmtId="0" fontId="8" fillId="0" borderId="0" xfId="65" applyFont="1" applyFill="1" applyAlignment="1">
      <alignment horizontal="left"/>
      <protection/>
    </xf>
    <xf numFmtId="0" fontId="2" fillId="0" borderId="0" xfId="65" applyFont="1" applyAlignment="1">
      <alignment vertical="top"/>
      <protection/>
    </xf>
    <xf numFmtId="199" fontId="3" fillId="0" borderId="18" xfId="88" applyNumberFormat="1" applyFont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57" fillId="0" borderId="1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8" fillId="0" borderId="10" xfId="125" applyFont="1" applyFill="1" applyBorder="1" applyAlignment="1" applyProtection="1">
      <alignment horizontal="center" vertical="center" textRotation="90" wrapText="1"/>
      <protection locked="0"/>
    </xf>
    <xf numFmtId="0" fontId="21" fillId="0" borderId="19" xfId="100" applyFont="1" applyFill="1" applyBorder="1" applyAlignment="1">
      <alignment horizontal="center" vertical="center"/>
      <protection/>
    </xf>
    <xf numFmtId="0" fontId="21" fillId="0" borderId="20" xfId="100" applyFont="1" applyFill="1" applyBorder="1" applyAlignment="1">
      <alignment horizontal="center" vertical="center"/>
      <protection/>
    </xf>
    <xf numFmtId="0" fontId="21" fillId="0" borderId="16" xfId="100" applyFont="1" applyFill="1" applyBorder="1" applyAlignment="1">
      <alignment horizontal="center" vertical="center"/>
      <protection/>
    </xf>
    <xf numFmtId="0" fontId="8" fillId="0" borderId="21" xfId="88" applyFont="1" applyFill="1" applyBorder="1" applyAlignment="1">
      <alignment horizontal="center" vertical="center" wrapText="1"/>
      <protection/>
    </xf>
    <xf numFmtId="0" fontId="8" fillId="0" borderId="22" xfId="88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horizontal="center" vertical="center"/>
      <protection/>
    </xf>
    <xf numFmtId="0" fontId="22" fillId="0" borderId="0" xfId="58" applyFont="1" applyAlignment="1">
      <alignment horizontal="center" vertical="center"/>
      <protection/>
    </xf>
    <xf numFmtId="0" fontId="7" fillId="0" borderId="0" xfId="58" applyFont="1" applyAlignment="1">
      <alignment horizontal="center" vertical="center"/>
      <protection/>
    </xf>
    <xf numFmtId="0" fontId="8" fillId="0" borderId="23" xfId="88" applyFont="1" applyBorder="1" applyAlignment="1">
      <alignment horizontal="center" vertical="center" textRotation="90" wrapText="1"/>
      <protection/>
    </xf>
    <xf numFmtId="0" fontId="8" fillId="0" borderId="14" xfId="88" applyFont="1" applyBorder="1" applyAlignment="1">
      <alignment horizontal="center" vertical="center" textRotation="90" wrapText="1"/>
      <protection/>
    </xf>
    <xf numFmtId="0" fontId="8" fillId="0" borderId="0" xfId="58" applyFont="1" applyBorder="1" applyAlignment="1">
      <alignment horizontal="right"/>
      <protection/>
    </xf>
    <xf numFmtId="0" fontId="8" fillId="0" borderId="24" xfId="88" applyFont="1" applyBorder="1" applyAlignment="1">
      <alignment horizontal="center" vertical="center" wrapText="1"/>
      <protection/>
    </xf>
    <xf numFmtId="0" fontId="8" fillId="0" borderId="25" xfId="88" applyFont="1" applyBorder="1" applyAlignment="1">
      <alignment horizontal="center" vertical="center" wrapText="1"/>
      <protection/>
    </xf>
    <xf numFmtId="0" fontId="8" fillId="0" borderId="26" xfId="88" applyFont="1" applyBorder="1" applyAlignment="1">
      <alignment horizontal="center" vertical="center" wrapText="1"/>
      <protection/>
    </xf>
    <xf numFmtId="0" fontId="13" fillId="0" borderId="10" xfId="65" applyFont="1" applyBorder="1" applyAlignment="1">
      <alignment horizontal="center" vertical="center" textRotation="90" wrapText="1"/>
      <protection/>
    </xf>
    <xf numFmtId="0" fontId="8" fillId="0" borderId="23" xfId="88" applyFont="1" applyFill="1" applyBorder="1" applyAlignment="1">
      <alignment horizontal="center" vertical="center" wrapText="1"/>
      <protection/>
    </xf>
    <xf numFmtId="0" fontId="8" fillId="0" borderId="14" xfId="88" applyFont="1" applyFill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textRotation="90" wrapText="1"/>
      <protection/>
    </xf>
    <xf numFmtId="0" fontId="7" fillId="0" borderId="15" xfId="58" applyFont="1" applyBorder="1">
      <alignment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/>
      <protection/>
    </xf>
    <xf numFmtId="0" fontId="8" fillId="0" borderId="27" xfId="65" applyFont="1" applyFill="1" applyBorder="1" applyAlignment="1">
      <alignment horizontal="center" vertical="center" textRotation="90" wrapText="1"/>
      <protection/>
    </xf>
    <xf numFmtId="0" fontId="8" fillId="0" borderId="28" xfId="65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13" fillId="0" borderId="15" xfId="65" applyFont="1" applyBorder="1" applyAlignment="1">
      <alignment horizontal="center" vertical="center" textRotation="90" wrapText="1"/>
      <protection/>
    </xf>
    <xf numFmtId="0" fontId="13" fillId="0" borderId="12" xfId="65" applyFont="1" applyBorder="1" applyAlignment="1">
      <alignment horizontal="center" vertical="center" textRotation="90" wrapText="1"/>
      <protection/>
    </xf>
    <xf numFmtId="0" fontId="8" fillId="0" borderId="15" xfId="65" applyFont="1" applyBorder="1" applyAlignment="1">
      <alignment horizontal="center" vertical="center" wrapText="1"/>
      <protection/>
    </xf>
    <xf numFmtId="0" fontId="8" fillId="0" borderId="12" xfId="65" applyFont="1" applyBorder="1" applyAlignment="1">
      <alignment horizontal="center" vertical="center" wrapText="1"/>
      <protection/>
    </xf>
    <xf numFmtId="0" fontId="21" fillId="0" borderId="0" xfId="58" applyFont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right"/>
      <protection/>
    </xf>
    <xf numFmtId="0" fontId="8" fillId="0" borderId="29" xfId="65" applyFont="1" applyBorder="1" applyAlignment="1">
      <alignment horizontal="center" vertical="center" wrapText="1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8" fillId="0" borderId="10" xfId="65" applyFont="1" applyBorder="1" applyAlignment="1">
      <alignment horizontal="center" vertical="center" textRotation="90" wrapText="1"/>
      <protection/>
    </xf>
    <xf numFmtId="0" fontId="8" fillId="0" borderId="15" xfId="65" applyFont="1" applyBorder="1" applyAlignment="1">
      <alignment horizontal="center" vertical="center" textRotation="90" wrapText="1"/>
      <protection/>
    </xf>
    <xf numFmtId="0" fontId="8" fillId="0" borderId="15" xfId="125" applyFont="1" applyFill="1" applyBorder="1" applyAlignment="1" applyProtection="1">
      <alignment horizontal="center" vertical="center" textRotation="90" wrapText="1"/>
      <protection locked="0"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8" fillId="0" borderId="29" xfId="65" applyFont="1" applyFill="1" applyBorder="1" applyAlignment="1">
      <alignment horizontal="center" vertical="center" wrapText="1"/>
      <protection/>
    </xf>
    <xf numFmtId="0" fontId="8" fillId="0" borderId="30" xfId="65" applyFont="1" applyFill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17" xfId="88" applyFont="1" applyBorder="1" applyAlignment="1">
      <alignment horizontal="center" vertical="center" textRotation="90" wrapText="1"/>
      <protection/>
    </xf>
    <xf numFmtId="0" fontId="8" fillId="0" borderId="0" xfId="0" applyFont="1" applyAlignment="1">
      <alignment horizontal="center" vertical="center"/>
    </xf>
    <xf numFmtId="0" fontId="21" fillId="0" borderId="19" xfId="58" applyFont="1" applyBorder="1" applyAlignment="1">
      <alignment horizontal="center" vertical="center"/>
      <protection/>
    </xf>
    <xf numFmtId="0" fontId="21" fillId="0" borderId="20" xfId="58" applyFont="1" applyBorder="1" applyAlignment="1">
      <alignment horizontal="center" vertical="center"/>
      <protection/>
    </xf>
    <xf numFmtId="0" fontId="21" fillId="0" borderId="16" xfId="58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 textRotation="90" wrapText="1"/>
      <protection/>
    </xf>
    <xf numFmtId="0" fontId="8" fillId="0" borderId="21" xfId="88" applyFont="1" applyBorder="1" applyAlignment="1">
      <alignment horizontal="center" vertical="center" wrapText="1"/>
      <protection/>
    </xf>
    <xf numFmtId="0" fontId="8" fillId="0" borderId="22" xfId="88" applyFont="1" applyBorder="1" applyAlignment="1">
      <alignment horizontal="center" vertical="center" wrapText="1"/>
      <protection/>
    </xf>
    <xf numFmtId="0" fontId="8" fillId="0" borderId="23" xfId="88" applyFont="1" applyBorder="1" applyAlignment="1">
      <alignment horizontal="center" vertical="center" wrapText="1"/>
      <protection/>
    </xf>
    <xf numFmtId="0" fontId="8" fillId="0" borderId="14" xfId="88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8" fillId="0" borderId="27" xfId="65" applyFont="1" applyBorder="1" applyAlignment="1">
      <alignment horizontal="center" vertical="center" textRotation="90" wrapText="1"/>
      <protection/>
    </xf>
    <xf numFmtId="0" fontId="8" fillId="0" borderId="28" xfId="65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5" xfId="65" applyFont="1" applyFill="1" applyBorder="1" applyAlignment="1">
      <alignment horizontal="center" vertical="center" textRotation="90" wrapText="1"/>
      <protection/>
    </xf>
    <xf numFmtId="0" fontId="13" fillId="0" borderId="12" xfId="65" applyFont="1" applyFill="1" applyBorder="1" applyAlignment="1">
      <alignment horizontal="center" vertical="center" textRotation="90" wrapText="1"/>
      <protection/>
    </xf>
    <xf numFmtId="0" fontId="8" fillId="0" borderId="10" xfId="88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textRotation="90" wrapText="1"/>
      <protection/>
    </xf>
    <xf numFmtId="0" fontId="7" fillId="0" borderId="10" xfId="65" applyFont="1" applyFill="1" applyBorder="1">
      <alignment/>
      <protection/>
    </xf>
    <xf numFmtId="0" fontId="8" fillId="0" borderId="15" xfId="65" applyFont="1" applyFill="1" applyBorder="1" applyAlignment="1">
      <alignment horizontal="center" vertical="center" textRotation="90" wrapText="1"/>
      <protection/>
    </xf>
    <xf numFmtId="0" fontId="13" fillId="0" borderId="10" xfId="65" applyFont="1" applyFill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8" xfId="65" applyFont="1" applyFill="1" applyBorder="1" applyAlignment="1">
      <alignment horizontal="right"/>
      <protection/>
    </xf>
    <xf numFmtId="0" fontId="7" fillId="0" borderId="0" xfId="0" applyFont="1" applyFill="1" applyAlignment="1">
      <alignment horizontal="center" vertic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Пояснение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0 3" xfId="56"/>
    <cellStyle name="Обычный 11" xfId="57"/>
    <cellStyle name="Обычный 11 10" xfId="58"/>
    <cellStyle name="Обычный 12" xfId="59"/>
    <cellStyle name="Обычный 13" xfId="60"/>
    <cellStyle name="Обычный 14" xfId="61"/>
    <cellStyle name="Обычный 15" xfId="62"/>
    <cellStyle name="Обычный 2" xfId="63"/>
    <cellStyle name="Обычный 2 11" xfId="64"/>
    <cellStyle name="Обычный 2 2" xfId="65"/>
    <cellStyle name="Обычный 2 2 10" xfId="66"/>
    <cellStyle name="Обычный 2 2 2" xfId="67"/>
    <cellStyle name="Обычный 2 2 3" xfId="68"/>
    <cellStyle name="Обычный 2 2 4" xfId="69"/>
    <cellStyle name="Обычный 2 2 5" xfId="70"/>
    <cellStyle name="Обычный 2 2 6" xfId="71"/>
    <cellStyle name="Обычный 2 2 7" xfId="72"/>
    <cellStyle name="Обычный 2 2 8" xfId="73"/>
    <cellStyle name="Обычный 2 2 9" xfId="74"/>
    <cellStyle name="Обычный 2 3" xfId="75"/>
    <cellStyle name="Обычный 2 3 2" xfId="76"/>
    <cellStyle name="Обычный 2 4" xfId="77"/>
    <cellStyle name="Обычный 2 4 2" xfId="78"/>
    <cellStyle name="Обычный 2 4 3" xfId="79"/>
    <cellStyle name="Обычный 2 4 4" xfId="80"/>
    <cellStyle name="Обычный 2 4 5" xfId="81"/>
    <cellStyle name="Обычный 2 4 6" xfId="82"/>
    <cellStyle name="Обычный 2 5" xfId="83"/>
    <cellStyle name="Обычный 2 6" xfId="84"/>
    <cellStyle name="Обычный 2 7" xfId="85"/>
    <cellStyle name="Обычный 2 8" xfId="86"/>
    <cellStyle name="Обычный 2_Выездка ноябрь 2010 г." xfId="87"/>
    <cellStyle name="Обычный 3" xfId="88"/>
    <cellStyle name="Обычный 3 2" xfId="89"/>
    <cellStyle name="Обычный 3 2 2" xfId="90"/>
    <cellStyle name="Обычный 3 2 2 2" xfId="91"/>
    <cellStyle name="Обычный 3 2 2 3" xfId="92"/>
    <cellStyle name="Обычный 3 2 2 4" xfId="93"/>
    <cellStyle name="Обычный 3 2 2 5" xfId="94"/>
    <cellStyle name="Обычный 3 2 2 6" xfId="95"/>
    <cellStyle name="Обычный 3 2 2 7" xfId="96"/>
    <cellStyle name="Обычный 3 2 2 7 2" xfId="97"/>
    <cellStyle name="Обычный 3 3 2" xfId="98"/>
    <cellStyle name="Обычный 3 4" xfId="99"/>
    <cellStyle name="Обычный 4" xfId="100"/>
    <cellStyle name="Обычный 4 2" xfId="101"/>
    <cellStyle name="Обычный 4 2 2" xfId="102"/>
    <cellStyle name="Обычный 5" xfId="103"/>
    <cellStyle name="Обычный 6" xfId="104"/>
    <cellStyle name="Обычный 6 2" xfId="105"/>
    <cellStyle name="Обычный 6 2 2" xfId="106"/>
    <cellStyle name="Обычный 6 3" xfId="107"/>
    <cellStyle name="Обычный 6 3 2" xfId="108"/>
    <cellStyle name="Обычный 6 4" xfId="109"/>
    <cellStyle name="Обычный 7" xfId="110"/>
    <cellStyle name="Обычный 7 2" xfId="111"/>
    <cellStyle name="Обычный 7 3" xfId="112"/>
    <cellStyle name="Обычный 7 4" xfId="113"/>
    <cellStyle name="Обычный 7 5" xfId="114"/>
    <cellStyle name="Обычный 7 6" xfId="115"/>
    <cellStyle name="Обычный 8" xfId="116"/>
    <cellStyle name="Обычный 8 2" xfId="117"/>
    <cellStyle name="Обычный 9" xfId="118"/>
    <cellStyle name="Обычный_Выездка ноябрь 2010 г. 2 2 2" xfId="119"/>
    <cellStyle name="Обычный_Выездка ноябрь 2010 г. 2 2 2 2 2" xfId="120"/>
    <cellStyle name="Обычный_Детские выездка.xls5_старт фаворит" xfId="121"/>
    <cellStyle name="Обычный_конкур f 2" xfId="122"/>
    <cellStyle name="Обычный_конкур1" xfId="123"/>
    <cellStyle name="Обычный_конкур1 2" xfId="124"/>
    <cellStyle name="Обычный_Лист Microsoft Excel" xfId="125"/>
    <cellStyle name="Обычный_Лист1 2 2 2" xfId="126"/>
    <cellStyle name="Обычный_Нижний-10" xfId="127"/>
    <cellStyle name="Обычный_ПРИМЕРЫ ТЕХ.РЕЗУЛЬТАТОВ - Конкур" xfId="128"/>
    <cellStyle name="Обычный_Россия (В) юниоры" xfId="129"/>
    <cellStyle name="Обычный_Стартовый по выездке" xfId="130"/>
    <cellStyle name="Обычный_Тех.рез.езда молод.лош." xfId="131"/>
    <cellStyle name="Обычный_ЧМ выездка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то" xfId="139"/>
    <cellStyle name="то 2" xfId="140"/>
    <cellStyle name="то 3" xfId="141"/>
    <cellStyle name="то 4" xfId="142"/>
    <cellStyle name="то 5" xfId="143"/>
    <cellStyle name="Comma" xfId="144"/>
    <cellStyle name="Comma [0]" xfId="145"/>
    <cellStyle name="Хороший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371475</xdr:colOff>
      <xdr:row>2</xdr:row>
      <xdr:rowOff>38100</xdr:rowOff>
    </xdr:to>
    <xdr:pic>
      <xdr:nvPicPr>
        <xdr:cNvPr id="1" name="Рисунок 2" descr="Конкор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24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66675</xdr:colOff>
      <xdr:row>0</xdr:row>
      <xdr:rowOff>0</xdr:rowOff>
    </xdr:from>
    <xdr:to>
      <xdr:col>21</xdr:col>
      <xdr:colOff>542925</xdr:colOff>
      <xdr:row>3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38100</xdr:rowOff>
    </xdr:to>
    <xdr:pic>
      <xdr:nvPicPr>
        <xdr:cNvPr id="1" name="Рисунок 2" descr="Конкор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39450" y="0"/>
          <a:ext cx="1190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16</xdr:col>
      <xdr:colOff>533400</xdr:colOff>
      <xdr:row>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0"/>
          <a:ext cx="1343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2</xdr:row>
      <xdr:rowOff>142875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38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276225</xdr:colOff>
      <xdr:row>2</xdr:row>
      <xdr:rowOff>161925</xdr:rowOff>
    </xdr:to>
    <xdr:pic>
      <xdr:nvPicPr>
        <xdr:cNvPr id="1" name="Рисунок 2" descr="Конкор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676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0</xdr:row>
      <xdr:rowOff>9525</xdr:rowOff>
    </xdr:from>
    <xdr:to>
      <xdr:col>21</xdr:col>
      <xdr:colOff>552450</xdr:colOff>
      <xdr:row>3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952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0</xdr:row>
      <xdr:rowOff>76200</xdr:rowOff>
    </xdr:from>
    <xdr:to>
      <xdr:col>22</xdr:col>
      <xdr:colOff>9525</xdr:colOff>
      <xdr:row>3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7620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219075</xdr:colOff>
      <xdr:row>2</xdr:row>
      <xdr:rowOff>142875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0</xdr:row>
      <xdr:rowOff>9525</xdr:rowOff>
    </xdr:from>
    <xdr:to>
      <xdr:col>21</xdr:col>
      <xdr:colOff>542925</xdr:colOff>
      <xdr:row>2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9525"/>
          <a:ext cx="1076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85725</xdr:colOff>
      <xdr:row>2</xdr:row>
      <xdr:rowOff>95250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495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4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5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6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7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8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9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0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1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2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3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4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5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6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7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8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19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0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1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2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3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4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5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6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7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8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29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0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1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2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3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4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5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6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7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8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39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40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41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561975"/>
    <xdr:sp>
      <xdr:nvSpPr>
        <xdr:cNvPr id="42" name="Text Box 3"/>
        <xdr:cNvSpPr txBox="1">
          <a:spLocks noChangeArrowheads="1"/>
        </xdr:cNvSpPr>
      </xdr:nvSpPr>
      <xdr:spPr>
        <a:xfrm>
          <a:off x="2409825" y="4600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43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44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45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46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47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48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49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0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1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2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3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4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5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6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7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8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59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0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1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2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3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4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5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6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7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8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69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0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1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2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3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4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5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6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7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8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79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80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81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628650"/>
    <xdr:sp>
      <xdr:nvSpPr>
        <xdr:cNvPr id="82" name="Text Box 3"/>
        <xdr:cNvSpPr txBox="1">
          <a:spLocks noChangeArrowheads="1"/>
        </xdr:cNvSpPr>
      </xdr:nvSpPr>
      <xdr:spPr>
        <a:xfrm>
          <a:off x="2409825" y="4600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83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84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85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86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87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88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89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0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1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2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3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4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5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6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7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8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99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0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1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2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3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4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5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6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7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8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09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0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1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2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3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4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5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6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7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8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19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20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21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561975"/>
    <xdr:sp>
      <xdr:nvSpPr>
        <xdr:cNvPr id="122" name="Text Box 3"/>
        <xdr:cNvSpPr txBox="1">
          <a:spLocks noChangeArrowheads="1"/>
        </xdr:cNvSpPr>
      </xdr:nvSpPr>
      <xdr:spPr>
        <a:xfrm>
          <a:off x="2409825" y="5400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23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24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25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26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27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28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29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0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1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2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3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4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5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6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7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8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39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0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1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2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3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4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5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6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7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8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49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0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1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2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3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4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5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6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7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8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59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60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61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628650"/>
    <xdr:sp>
      <xdr:nvSpPr>
        <xdr:cNvPr id="162" name="Text Box 3"/>
        <xdr:cNvSpPr txBox="1">
          <a:spLocks noChangeArrowheads="1"/>
        </xdr:cNvSpPr>
      </xdr:nvSpPr>
      <xdr:spPr>
        <a:xfrm>
          <a:off x="2409825" y="5400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9525</xdr:rowOff>
    </xdr:from>
    <xdr:to>
      <xdr:col>21</xdr:col>
      <xdr:colOff>314325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9525"/>
          <a:ext cx="1343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219075</xdr:colOff>
      <xdr:row>2</xdr:row>
      <xdr:rowOff>142875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219075</xdr:colOff>
      <xdr:row>2</xdr:row>
      <xdr:rowOff>142875</xdr:rowOff>
    </xdr:to>
    <xdr:pic>
      <xdr:nvPicPr>
        <xdr:cNvPr id="3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8</xdr:row>
      <xdr:rowOff>0</xdr:rowOff>
    </xdr:from>
    <xdr:ext cx="76200" cy="561975"/>
    <xdr:sp>
      <xdr:nvSpPr>
        <xdr:cNvPr id="4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5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6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7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8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9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0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1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2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3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4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5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6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7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8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19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0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1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2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3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4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5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6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7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8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29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0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1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2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3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4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5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6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7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8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39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40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41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42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561975"/>
    <xdr:sp>
      <xdr:nvSpPr>
        <xdr:cNvPr id="43" name="Text Box 3"/>
        <xdr:cNvSpPr txBox="1">
          <a:spLocks noChangeArrowheads="1"/>
        </xdr:cNvSpPr>
      </xdr:nvSpPr>
      <xdr:spPr>
        <a:xfrm>
          <a:off x="2409825" y="3038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44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45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46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47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48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49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0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1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2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3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4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5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6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7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8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59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0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1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2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3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4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5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6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7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8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69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0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1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2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3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4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5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6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7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8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79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80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81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82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28650"/>
    <xdr:sp>
      <xdr:nvSpPr>
        <xdr:cNvPr id="83" name="Text Box 3"/>
        <xdr:cNvSpPr txBox="1">
          <a:spLocks noChangeArrowheads="1"/>
        </xdr:cNvSpPr>
      </xdr:nvSpPr>
      <xdr:spPr>
        <a:xfrm>
          <a:off x="2409825" y="3038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219075</xdr:colOff>
      <xdr:row>2</xdr:row>
      <xdr:rowOff>161925</xdr:rowOff>
    </xdr:to>
    <xdr:pic>
      <xdr:nvPicPr>
        <xdr:cNvPr id="1" name="Рисунок 2" descr="Конкор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19050</xdr:rowOff>
    </xdr:from>
    <xdr:to>
      <xdr:col>21</xdr:col>
      <xdr:colOff>561975</xdr:colOff>
      <xdr:row>3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675" y="1905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workbookViewId="0" topLeftCell="A4">
      <selection activeCell="Y23" sqref="Y23"/>
    </sheetView>
  </sheetViews>
  <sheetFormatPr defaultColWidth="9.140625" defaultRowHeight="12.75"/>
  <cols>
    <col min="1" max="1" width="4.7109375" style="118" customWidth="1"/>
    <col min="2" max="2" width="6.7109375" style="118" hidden="1" customWidth="1"/>
    <col min="3" max="3" width="24.7109375" style="142" customWidth="1"/>
    <col min="4" max="4" width="8.7109375" style="142" hidden="1" customWidth="1"/>
    <col min="5" max="5" width="6.7109375" style="142" customWidth="1"/>
    <col min="6" max="6" width="36.7109375" style="142" customWidth="1"/>
    <col min="7" max="7" width="8.7109375" style="142" hidden="1" customWidth="1"/>
    <col min="8" max="8" width="17.7109375" style="142" hidden="1" customWidth="1"/>
    <col min="9" max="9" width="22.7109375" style="142" customWidth="1"/>
    <col min="10" max="10" width="6.7109375" style="118" customWidth="1"/>
    <col min="11" max="11" width="8.7109375" style="118" customWidth="1"/>
    <col min="12" max="12" width="4.7109375" style="118" customWidth="1"/>
    <col min="13" max="13" width="6.7109375" style="118" customWidth="1"/>
    <col min="14" max="14" width="8.7109375" style="118" customWidth="1"/>
    <col min="15" max="15" width="4.7109375" style="118" customWidth="1"/>
    <col min="16" max="16" width="6.7109375" style="118" customWidth="1"/>
    <col min="17" max="17" width="8.7109375" style="118" customWidth="1"/>
    <col min="18" max="20" width="4.7109375" style="118" customWidth="1"/>
    <col min="21" max="21" width="6.7109375" style="118" customWidth="1"/>
    <col min="22" max="22" width="8.7109375" style="118" customWidth="1"/>
    <col min="23" max="23" width="6.7109375" style="118" hidden="1" customWidth="1"/>
    <col min="24" max="16384" width="9.140625" style="118" customWidth="1"/>
  </cols>
  <sheetData>
    <row r="1" spans="1:23" ht="30" customHeight="1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s="119" customFormat="1" ht="30" customHeight="1">
      <c r="A2" s="229" t="s">
        <v>122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s="119" customFormat="1" ht="30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23" ht="30" customHeight="1">
      <c r="A4" s="228" t="s">
        <v>14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3" ht="30" customHeight="1">
      <c r="A5" s="230" t="s">
        <v>253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3" s="122" customFormat="1" ht="30" customHeight="1">
      <c r="A6" s="9" t="s">
        <v>29</v>
      </c>
      <c r="B6" s="9"/>
      <c r="C6" s="54"/>
      <c r="D6" s="55"/>
      <c r="E6" s="55"/>
      <c r="F6" s="56"/>
      <c r="G6" s="120"/>
      <c r="H6" s="120"/>
      <c r="I6" s="120"/>
      <c r="J6" s="121"/>
      <c r="K6" s="121"/>
      <c r="L6" s="121"/>
      <c r="M6" s="121"/>
      <c r="N6" s="121"/>
      <c r="O6" s="121"/>
      <c r="P6" s="121"/>
      <c r="Q6" s="121"/>
      <c r="R6" s="233" t="s">
        <v>123</v>
      </c>
      <c r="S6" s="233"/>
      <c r="T6" s="233"/>
      <c r="U6" s="233"/>
      <c r="V6" s="233"/>
      <c r="W6" s="233"/>
    </row>
    <row r="7" spans="1:23" ht="19.5" customHeight="1">
      <c r="A7" s="231" t="s">
        <v>1</v>
      </c>
      <c r="B7" s="222" t="s">
        <v>15</v>
      </c>
      <c r="C7" s="238" t="s">
        <v>12</v>
      </c>
      <c r="D7" s="242" t="s">
        <v>10</v>
      </c>
      <c r="E7" s="244" t="s">
        <v>9</v>
      </c>
      <c r="F7" s="242" t="s">
        <v>13</v>
      </c>
      <c r="G7" s="242" t="s">
        <v>10</v>
      </c>
      <c r="H7" s="242" t="s">
        <v>8</v>
      </c>
      <c r="I7" s="226" t="s">
        <v>4</v>
      </c>
      <c r="J7" s="234" t="s">
        <v>30</v>
      </c>
      <c r="K7" s="235"/>
      <c r="L7" s="236"/>
      <c r="M7" s="234" t="s">
        <v>5</v>
      </c>
      <c r="N7" s="235"/>
      <c r="O7" s="236"/>
      <c r="P7" s="234" t="s">
        <v>31</v>
      </c>
      <c r="Q7" s="235"/>
      <c r="R7" s="236"/>
      <c r="S7" s="237" t="s">
        <v>18</v>
      </c>
      <c r="T7" s="247" t="s">
        <v>19</v>
      </c>
      <c r="U7" s="231" t="s">
        <v>6</v>
      </c>
      <c r="V7" s="249" t="s">
        <v>16</v>
      </c>
      <c r="W7" s="240" t="s">
        <v>34</v>
      </c>
    </row>
    <row r="8" spans="1:25" ht="39.75" customHeight="1">
      <c r="A8" s="232"/>
      <c r="B8" s="222"/>
      <c r="C8" s="239"/>
      <c r="D8" s="243"/>
      <c r="E8" s="245"/>
      <c r="F8" s="246"/>
      <c r="G8" s="243"/>
      <c r="H8" s="246"/>
      <c r="I8" s="227"/>
      <c r="J8" s="63" t="s">
        <v>11</v>
      </c>
      <c r="K8" s="64" t="s">
        <v>0</v>
      </c>
      <c r="L8" s="63" t="s">
        <v>1</v>
      </c>
      <c r="M8" s="63" t="s">
        <v>11</v>
      </c>
      <c r="N8" s="64" t="s">
        <v>0</v>
      </c>
      <c r="O8" s="63" t="s">
        <v>1</v>
      </c>
      <c r="P8" s="63" t="s">
        <v>11</v>
      </c>
      <c r="Q8" s="64" t="s">
        <v>0</v>
      </c>
      <c r="R8" s="63" t="s">
        <v>1</v>
      </c>
      <c r="S8" s="237"/>
      <c r="T8" s="248"/>
      <c r="U8" s="232"/>
      <c r="V8" s="250"/>
      <c r="W8" s="241"/>
      <c r="Y8" s="123"/>
    </row>
    <row r="9" spans="1:25" ht="31.5" customHeight="1" hidden="1">
      <c r="A9" s="223" t="s">
        <v>44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5"/>
      <c r="W9" s="146"/>
      <c r="Y9" s="123"/>
    </row>
    <row r="10" spans="1:23" ht="31.5" customHeight="1" hidden="1">
      <c r="A10" s="66">
        <f>RANK(V10,$V$10:$V$11,0)</f>
        <v>1</v>
      </c>
      <c r="B10" s="46"/>
      <c r="C10" s="37"/>
      <c r="D10" s="49"/>
      <c r="E10" s="46"/>
      <c r="F10" s="144"/>
      <c r="G10" s="49"/>
      <c r="H10" s="47"/>
      <c r="I10" s="48"/>
      <c r="J10" s="34"/>
      <c r="K10" s="22">
        <f>ROUND(J10/3.8,5)</f>
        <v>0</v>
      </c>
      <c r="L10" s="81">
        <f>RANK(K10,K$10:K$11,0)</f>
        <v>1</v>
      </c>
      <c r="M10" s="34"/>
      <c r="N10" s="22">
        <f>ROUND(M10/3.8,5)</f>
        <v>0</v>
      </c>
      <c r="O10" s="81">
        <f>RANK(N10,N$10:N$11,0)</f>
        <v>1</v>
      </c>
      <c r="P10" s="34"/>
      <c r="Q10" s="22">
        <f>ROUND(P10/3.8,5)</f>
        <v>0</v>
      </c>
      <c r="R10" s="81">
        <f>RANK(Q10,Q$10:Q$11,0)</f>
        <v>1</v>
      </c>
      <c r="S10" s="40"/>
      <c r="T10" s="40"/>
      <c r="U10" s="34">
        <f>J10+M10+P10</f>
        <v>0</v>
      </c>
      <c r="V10" s="71">
        <f>ROUND(U10/3.8/3,5)</f>
        <v>0</v>
      </c>
      <c r="W10" s="124"/>
    </row>
    <row r="11" spans="1:23" ht="31.5" customHeight="1" hidden="1">
      <c r="A11" s="66">
        <f>RANK(V11,$V$10:$V$11,0)</f>
        <v>1</v>
      </c>
      <c r="B11" s="46"/>
      <c r="C11" s="37"/>
      <c r="D11" s="49"/>
      <c r="E11" s="46"/>
      <c r="F11" s="45"/>
      <c r="G11" s="49"/>
      <c r="H11" s="47"/>
      <c r="I11" s="48"/>
      <c r="J11" s="34"/>
      <c r="K11" s="22">
        <f>ROUND(J11/3.8,5)</f>
        <v>0</v>
      </c>
      <c r="L11" s="81">
        <f>RANK(K11,K$10:K$11,0)</f>
        <v>1</v>
      </c>
      <c r="M11" s="34"/>
      <c r="N11" s="22">
        <f>ROUND(M11/3.8,5)</f>
        <v>0</v>
      </c>
      <c r="O11" s="81">
        <f>RANK(N11,N$10:N$11,0)</f>
        <v>1</v>
      </c>
      <c r="P11" s="34"/>
      <c r="Q11" s="22">
        <f>ROUND(P11/3.8,5)</f>
        <v>0</v>
      </c>
      <c r="R11" s="81">
        <f>RANK(Q11,Q$10:Q$11,0)</f>
        <v>1</v>
      </c>
      <c r="S11" s="40"/>
      <c r="T11" s="40"/>
      <c r="U11" s="34">
        <f>J11+M11+P11</f>
        <v>0</v>
      </c>
      <c r="V11" s="71">
        <f>ROUND(U11/3.8/3,5)</f>
        <v>0</v>
      </c>
      <c r="W11" s="124"/>
    </row>
    <row r="12" spans="1:23" ht="31.5" customHeight="1" hidden="1">
      <c r="A12" s="223" t="s">
        <v>60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W12" s="146"/>
    </row>
    <row r="13" spans="1:23" ht="31.5" customHeight="1" hidden="1">
      <c r="A13" s="66">
        <f>RANK(V13,$V$13:$V$14,0)</f>
        <v>1</v>
      </c>
      <c r="B13" s="46"/>
      <c r="C13" s="37"/>
      <c r="D13" s="49"/>
      <c r="E13" s="46"/>
      <c r="F13" s="143"/>
      <c r="G13" s="49"/>
      <c r="H13" s="47"/>
      <c r="I13" s="48"/>
      <c r="J13" s="34"/>
      <c r="K13" s="22">
        <f>ROUND(J13/3.2,5)</f>
        <v>0</v>
      </c>
      <c r="L13" s="81">
        <f>RANK(K13,K$13:K$14,0)</f>
        <v>1</v>
      </c>
      <c r="M13" s="34"/>
      <c r="N13" s="22">
        <f>ROUND(M13/3.2,5)</f>
        <v>0</v>
      </c>
      <c r="O13" s="81">
        <f>RANK(N13,N$13:N$14,0)</f>
        <v>1</v>
      </c>
      <c r="P13" s="34"/>
      <c r="Q13" s="22">
        <f>ROUND(P13/3.2,5)</f>
        <v>0</v>
      </c>
      <c r="R13" s="81">
        <f>RANK(Q13,Q$13:Q$14,0)</f>
        <v>1</v>
      </c>
      <c r="S13" s="40"/>
      <c r="T13" s="40"/>
      <c r="U13" s="34">
        <f>J13+M13+P13</f>
        <v>0</v>
      </c>
      <c r="V13" s="71">
        <f>ROUND(U13/3.2/3,5)</f>
        <v>0</v>
      </c>
      <c r="W13" s="124"/>
    </row>
    <row r="14" spans="1:23" ht="31.5" customHeight="1" hidden="1">
      <c r="A14" s="66">
        <f>RANK(V14,$V$13:$V$14,0)</f>
        <v>1</v>
      </c>
      <c r="B14" s="46"/>
      <c r="C14" s="41"/>
      <c r="D14" s="49"/>
      <c r="E14" s="46"/>
      <c r="F14" s="4"/>
      <c r="G14" s="49"/>
      <c r="H14" s="47"/>
      <c r="I14" s="48"/>
      <c r="J14" s="34"/>
      <c r="K14" s="22">
        <f>ROUND(J14/3.2,5)</f>
        <v>0</v>
      </c>
      <c r="L14" s="81">
        <f>RANK(K14,K$13:K$14,0)</f>
        <v>1</v>
      </c>
      <c r="M14" s="34"/>
      <c r="N14" s="22">
        <f>ROUND(M14/3.2,5)</f>
        <v>0</v>
      </c>
      <c r="O14" s="81">
        <f>RANK(N14,N$13:N$14,0)</f>
        <v>1</v>
      </c>
      <c r="P14" s="34"/>
      <c r="Q14" s="22">
        <f>ROUND(P14/3.2,5)</f>
        <v>0</v>
      </c>
      <c r="R14" s="81">
        <f>RANK(Q14,Q$13:Q$14,0)</f>
        <v>1</v>
      </c>
      <c r="S14" s="40"/>
      <c r="T14" s="40"/>
      <c r="U14" s="34">
        <f>J14+M14+P14</f>
        <v>0</v>
      </c>
      <c r="V14" s="71">
        <f>ROUND(U14/3.2/3,5)</f>
        <v>0</v>
      </c>
      <c r="W14" s="124"/>
    </row>
    <row r="15" spans="1:23" ht="31.5" customHeight="1">
      <c r="A15" s="223" t="s">
        <v>243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5"/>
      <c r="W15" s="147"/>
    </row>
    <row r="16" spans="1:23" ht="31.5" customHeight="1">
      <c r="A16" s="66">
        <f>RANK(V16,$V$16:$V$17,0)</f>
        <v>1</v>
      </c>
      <c r="B16" s="46" t="s">
        <v>152</v>
      </c>
      <c r="C16" s="176" t="s">
        <v>153</v>
      </c>
      <c r="D16" s="49" t="s">
        <v>154</v>
      </c>
      <c r="E16" s="46" t="s">
        <v>20</v>
      </c>
      <c r="F16" s="42" t="s">
        <v>155</v>
      </c>
      <c r="G16" s="49" t="s">
        <v>156</v>
      </c>
      <c r="H16" s="47" t="s">
        <v>157</v>
      </c>
      <c r="I16" s="48" t="s">
        <v>158</v>
      </c>
      <c r="J16" s="34">
        <v>211.5</v>
      </c>
      <c r="K16" s="22">
        <f>ROUND(J16/3.4,5)</f>
        <v>62.20588</v>
      </c>
      <c r="L16" s="81">
        <f>RANK(K16,K$16:K$17,0)</f>
        <v>1</v>
      </c>
      <c r="M16" s="34">
        <v>217.5</v>
      </c>
      <c r="N16" s="22">
        <f>ROUND(M16/3.4,5)</f>
        <v>63.97059</v>
      </c>
      <c r="O16" s="81">
        <f>RANK(N16,N$16:N$17,0)</f>
        <v>1</v>
      </c>
      <c r="P16" s="34">
        <v>215.5</v>
      </c>
      <c r="Q16" s="22">
        <f>ROUND(P16/3.4,5)</f>
        <v>63.38235</v>
      </c>
      <c r="R16" s="81">
        <f>RANK(Q16,Q$16:Q$17,0)</f>
        <v>1</v>
      </c>
      <c r="S16" s="40"/>
      <c r="T16" s="40"/>
      <c r="U16" s="34">
        <f>J16+M16+P16</f>
        <v>644.5</v>
      </c>
      <c r="V16" s="71">
        <f>ROUND(U16/3.4/3,5)</f>
        <v>63.18627</v>
      </c>
      <c r="W16" s="147"/>
    </row>
    <row r="17" spans="1:23" ht="31.5" customHeight="1">
      <c r="A17" s="66">
        <f>RANK(V17,$V$16:$V$17,0)</f>
        <v>2</v>
      </c>
      <c r="B17" s="46">
        <v>1995</v>
      </c>
      <c r="C17" s="36" t="s">
        <v>51</v>
      </c>
      <c r="D17" s="49" t="s">
        <v>52</v>
      </c>
      <c r="E17" s="46" t="s">
        <v>20</v>
      </c>
      <c r="F17" s="45" t="s">
        <v>53</v>
      </c>
      <c r="G17" s="49" t="s">
        <v>54</v>
      </c>
      <c r="H17" s="47" t="s">
        <v>55</v>
      </c>
      <c r="I17" s="48" t="s">
        <v>22</v>
      </c>
      <c r="J17" s="34">
        <v>166</v>
      </c>
      <c r="K17" s="22">
        <f>ROUND(J17/3.4,5)</f>
        <v>48.82353</v>
      </c>
      <c r="L17" s="81">
        <f>RANK(K17,K$16:K$17,0)</f>
        <v>2</v>
      </c>
      <c r="M17" s="34">
        <v>169.5</v>
      </c>
      <c r="N17" s="22">
        <f>ROUND(M17/3.4,5)</f>
        <v>49.85294</v>
      </c>
      <c r="O17" s="81">
        <f>RANK(N17,N$16:N$17,0)</f>
        <v>2</v>
      </c>
      <c r="P17" s="34">
        <v>178.8</v>
      </c>
      <c r="Q17" s="22">
        <f>ROUND(P17/3.4,5)</f>
        <v>52.58824</v>
      </c>
      <c r="R17" s="81">
        <f>RANK(Q17,Q$16:Q$17,0)</f>
        <v>2</v>
      </c>
      <c r="S17" s="40"/>
      <c r="T17" s="40"/>
      <c r="U17" s="34">
        <f>J17+M17+P17</f>
        <v>514.3</v>
      </c>
      <c r="V17" s="71">
        <f>ROUND(U17/3.4/3,5)</f>
        <v>50.42157</v>
      </c>
      <c r="W17" s="147"/>
    </row>
    <row r="18" spans="1:23" ht="31.5" customHeight="1">
      <c r="A18" s="223" t="s">
        <v>61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5"/>
      <c r="W18" s="147"/>
    </row>
    <row r="19" spans="1:23" ht="31.5" customHeight="1">
      <c r="A19" s="66">
        <f>RANK(V19,$V$19:$V$20,0)</f>
        <v>1</v>
      </c>
      <c r="B19" s="46">
        <v>1984</v>
      </c>
      <c r="C19" s="44" t="s">
        <v>75</v>
      </c>
      <c r="D19" s="49" t="s">
        <v>76</v>
      </c>
      <c r="E19" s="46" t="s">
        <v>21</v>
      </c>
      <c r="F19" s="68" t="s">
        <v>77</v>
      </c>
      <c r="G19" s="49" t="s">
        <v>78</v>
      </c>
      <c r="H19" s="47" t="s">
        <v>79</v>
      </c>
      <c r="I19" s="48" t="s">
        <v>50</v>
      </c>
      <c r="J19" s="34">
        <v>222</v>
      </c>
      <c r="K19" s="22">
        <f>ROUND(J19/3.4,5)</f>
        <v>65.29412</v>
      </c>
      <c r="L19" s="81">
        <f>RANK(K19,K$19:K$20,0)</f>
        <v>1</v>
      </c>
      <c r="M19" s="34">
        <v>220.5</v>
      </c>
      <c r="N19" s="22">
        <f>ROUND(M19/3.4,5)</f>
        <v>64.85294</v>
      </c>
      <c r="O19" s="81">
        <f>RANK(N19,N$19:N$20,0)</f>
        <v>1</v>
      </c>
      <c r="P19" s="34">
        <v>226.5</v>
      </c>
      <c r="Q19" s="22">
        <f>ROUND(P19/3.4,5)</f>
        <v>66.61765</v>
      </c>
      <c r="R19" s="81">
        <f>RANK(Q19,Q$19:Q$20,0)</f>
        <v>1</v>
      </c>
      <c r="S19" s="40"/>
      <c r="T19" s="40"/>
      <c r="U19" s="34">
        <f>J19+M19+P19</f>
        <v>669</v>
      </c>
      <c r="V19" s="71">
        <f>ROUND(U19/3.4/3,5)</f>
        <v>65.58824</v>
      </c>
      <c r="W19" s="147"/>
    </row>
    <row r="20" spans="1:23" ht="31.5" customHeight="1">
      <c r="A20" s="66">
        <f>RANK(V20,$V$19:$V$20,0)</f>
        <v>2</v>
      </c>
      <c r="B20" s="43">
        <v>1977</v>
      </c>
      <c r="C20" s="4" t="s">
        <v>62</v>
      </c>
      <c r="D20" s="49" t="s">
        <v>63</v>
      </c>
      <c r="E20" s="46" t="s">
        <v>21</v>
      </c>
      <c r="F20" s="144" t="s">
        <v>81</v>
      </c>
      <c r="G20" s="49" t="s">
        <v>64</v>
      </c>
      <c r="H20" s="47" t="s">
        <v>65</v>
      </c>
      <c r="I20" s="48" t="s">
        <v>45</v>
      </c>
      <c r="J20" s="34">
        <v>211.5</v>
      </c>
      <c r="K20" s="22">
        <f>ROUND(J20/3.4,5)</f>
        <v>62.20588</v>
      </c>
      <c r="L20" s="81">
        <f>RANK(K20,K$19:K$20,0)</f>
        <v>2</v>
      </c>
      <c r="M20" s="34">
        <v>214</v>
      </c>
      <c r="N20" s="22">
        <f>ROUND(M20/3.4,5)</f>
        <v>62.94118</v>
      </c>
      <c r="O20" s="81">
        <f>RANK(N20,N$19:N$20,0)</f>
        <v>2</v>
      </c>
      <c r="P20" s="34">
        <v>204.5</v>
      </c>
      <c r="Q20" s="22">
        <f>ROUND(P20/3.4,5)</f>
        <v>60.14706</v>
      </c>
      <c r="R20" s="81">
        <f>RANK(Q20,Q$19:Q$20,0)</f>
        <v>2</v>
      </c>
      <c r="S20" s="40"/>
      <c r="T20" s="40"/>
      <c r="U20" s="34">
        <f>J20+M20+P20</f>
        <v>630</v>
      </c>
      <c r="V20" s="71">
        <f>ROUND(U20/3.4/3,5)</f>
        <v>61.76471</v>
      </c>
      <c r="W20" s="147"/>
    </row>
    <row r="21" spans="1:23" ht="31.5" customHeight="1">
      <c r="A21" s="223" t="s">
        <v>242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5"/>
      <c r="W21" s="147"/>
    </row>
    <row r="22" spans="1:23" ht="31.5" customHeight="1">
      <c r="A22" s="66">
        <v>1</v>
      </c>
      <c r="B22" s="46" t="s">
        <v>99</v>
      </c>
      <c r="C22" s="83" t="s">
        <v>100</v>
      </c>
      <c r="D22" s="49" t="s">
        <v>101</v>
      </c>
      <c r="E22" s="46" t="s">
        <v>40</v>
      </c>
      <c r="F22" s="45" t="s">
        <v>108</v>
      </c>
      <c r="G22" s="49" t="s">
        <v>109</v>
      </c>
      <c r="H22" s="47" t="s">
        <v>110</v>
      </c>
      <c r="I22" s="48" t="s">
        <v>102</v>
      </c>
      <c r="J22" s="34">
        <v>258</v>
      </c>
      <c r="K22" s="22">
        <f>ROUND(J22/3.9,5)</f>
        <v>66.15385</v>
      </c>
      <c r="L22" s="81">
        <v>1</v>
      </c>
      <c r="M22" s="34">
        <v>255.5</v>
      </c>
      <c r="N22" s="22">
        <f>ROUND(M22/3.9,5)</f>
        <v>65.51282</v>
      </c>
      <c r="O22" s="81">
        <v>1</v>
      </c>
      <c r="P22" s="34">
        <v>256.5</v>
      </c>
      <c r="Q22" s="22">
        <f>ROUND(P22/3.9,5)</f>
        <v>65.76923</v>
      </c>
      <c r="R22" s="81">
        <v>1</v>
      </c>
      <c r="S22" s="40"/>
      <c r="T22" s="40"/>
      <c r="U22" s="34">
        <f>J22+M22+P22</f>
        <v>770</v>
      </c>
      <c r="V22" s="71">
        <f>ROUND(U22/3.9/3,5)</f>
        <v>65.81197</v>
      </c>
      <c r="W22" s="147"/>
    </row>
    <row r="23" spans="1:23" ht="31.5" customHeight="1">
      <c r="A23" s="223" t="s">
        <v>118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5"/>
      <c r="W23" s="147"/>
    </row>
    <row r="24" spans="1:23" ht="31.5" customHeight="1">
      <c r="A24" s="66">
        <f>RANK(V24,$V$24:$V$25,0)</f>
        <v>1</v>
      </c>
      <c r="B24" s="167">
        <v>1985</v>
      </c>
      <c r="C24" s="44" t="s">
        <v>127</v>
      </c>
      <c r="D24" s="168" t="s">
        <v>128</v>
      </c>
      <c r="E24" s="169" t="s">
        <v>40</v>
      </c>
      <c r="F24" s="173" t="s">
        <v>139</v>
      </c>
      <c r="G24" s="174" t="s">
        <v>140</v>
      </c>
      <c r="H24" s="175" t="s">
        <v>141</v>
      </c>
      <c r="I24" s="171" t="s">
        <v>22</v>
      </c>
      <c r="J24" s="34">
        <v>304</v>
      </c>
      <c r="K24" s="22">
        <f>ROUND(J24/4.6,5)-2</f>
        <v>64.08696</v>
      </c>
      <c r="L24" s="81">
        <f>RANK(K24,K$24:K$25,0)</f>
        <v>1</v>
      </c>
      <c r="M24" s="34">
        <v>307</v>
      </c>
      <c r="N24" s="22">
        <f>ROUND(M24/4.6,5)-2</f>
        <v>64.73913</v>
      </c>
      <c r="O24" s="81">
        <f>RANK(N24,N$24:N$25,0)</f>
        <v>2</v>
      </c>
      <c r="P24" s="34">
        <v>313</v>
      </c>
      <c r="Q24" s="22">
        <f>ROUND(P24/4.6,5)-2</f>
        <v>66.04348</v>
      </c>
      <c r="R24" s="81">
        <f>RANK(Q24,Q$24:Q$25,0)</f>
        <v>1</v>
      </c>
      <c r="S24" s="40">
        <v>1</v>
      </c>
      <c r="T24" s="40"/>
      <c r="U24" s="34">
        <f>J24+M24+P24</f>
        <v>924</v>
      </c>
      <c r="V24" s="71">
        <f>ROUND(U24/4.6/3,5)-2</f>
        <v>64.95652</v>
      </c>
      <c r="W24" s="147"/>
    </row>
    <row r="25" spans="1:23" ht="31.5" customHeight="1">
      <c r="A25" s="66">
        <f>RANK(V25,$V$24:$V$25,0)</f>
        <v>2</v>
      </c>
      <c r="B25" s="43" t="s">
        <v>86</v>
      </c>
      <c r="C25" s="37" t="s">
        <v>87</v>
      </c>
      <c r="D25" s="49" t="s">
        <v>88</v>
      </c>
      <c r="E25" s="46" t="s">
        <v>40</v>
      </c>
      <c r="F25" s="144" t="s">
        <v>89</v>
      </c>
      <c r="G25" s="49" t="s">
        <v>90</v>
      </c>
      <c r="H25" s="47" t="s">
        <v>91</v>
      </c>
      <c r="I25" s="48" t="s">
        <v>92</v>
      </c>
      <c r="J25" s="34">
        <v>293.5</v>
      </c>
      <c r="K25" s="22">
        <f>ROUND(J25/4.6,5)</f>
        <v>63.80435</v>
      </c>
      <c r="L25" s="81">
        <f>RANK(K25,K$24:K$25,0)</f>
        <v>2</v>
      </c>
      <c r="M25" s="34">
        <v>302</v>
      </c>
      <c r="N25" s="22">
        <f>ROUND(M25/4.6,5)</f>
        <v>65.65217</v>
      </c>
      <c r="O25" s="81">
        <f>RANK(N25,N$24:N$25,0)</f>
        <v>1</v>
      </c>
      <c r="P25" s="34">
        <v>297</v>
      </c>
      <c r="Q25" s="22">
        <f>ROUND(P25/4.6,5)</f>
        <v>64.56522</v>
      </c>
      <c r="R25" s="81">
        <f>RANK(Q25,Q$24:Q$25,0)</f>
        <v>2</v>
      </c>
      <c r="S25" s="40"/>
      <c r="T25" s="40"/>
      <c r="U25" s="34">
        <f>J25+M25+P25</f>
        <v>892.5</v>
      </c>
      <c r="V25" s="71">
        <f>ROUND(U25/4.6/3,5)</f>
        <v>64.67391</v>
      </c>
      <c r="W25" s="147"/>
    </row>
    <row r="26" spans="1:23" ht="30" customHeight="1">
      <c r="A26" s="23"/>
      <c r="B26" s="23"/>
      <c r="C26" s="27"/>
      <c r="D26" s="125"/>
      <c r="E26" s="125"/>
      <c r="F26" s="126"/>
      <c r="G26" s="127"/>
      <c r="H26" s="128"/>
      <c r="I26" s="32"/>
      <c r="J26" s="24"/>
      <c r="K26" s="25"/>
      <c r="L26" s="24"/>
      <c r="M26" s="24"/>
      <c r="N26" s="25"/>
      <c r="O26" s="24"/>
      <c r="P26" s="24"/>
      <c r="Q26" s="25"/>
      <c r="R26" s="24"/>
      <c r="S26" s="33"/>
      <c r="T26" s="33"/>
      <c r="U26" s="24"/>
      <c r="V26" s="26"/>
      <c r="W26" s="129"/>
    </row>
    <row r="27" spans="1:23" s="129" customFormat="1" ht="30" customHeight="1">
      <c r="A27" s="130"/>
      <c r="B27" s="130"/>
      <c r="C27" s="131" t="s">
        <v>2</v>
      </c>
      <c r="D27" s="132"/>
      <c r="E27" s="132"/>
      <c r="F27" s="133"/>
      <c r="G27" s="133"/>
      <c r="H27" s="134"/>
      <c r="I27" s="58" t="s">
        <v>42</v>
      </c>
      <c r="J27" s="3"/>
      <c r="K27" s="3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5"/>
    </row>
    <row r="28" spans="1:23" s="135" customFormat="1" ht="30" customHeight="1">
      <c r="A28" s="136"/>
      <c r="B28" s="136"/>
      <c r="C28" s="137" t="s">
        <v>3</v>
      </c>
      <c r="D28" s="138"/>
      <c r="E28" s="138"/>
      <c r="F28" s="120"/>
      <c r="G28" s="120"/>
      <c r="H28" s="139"/>
      <c r="I28" s="57" t="s">
        <v>28</v>
      </c>
      <c r="J28" s="3"/>
      <c r="K28" s="3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18"/>
    </row>
    <row r="29" spans="3:11" ht="12.75">
      <c r="C29" s="140"/>
      <c r="D29" s="140"/>
      <c r="E29" s="140"/>
      <c r="F29" s="140"/>
      <c r="G29" s="140"/>
      <c r="H29" s="140"/>
      <c r="I29" s="140"/>
      <c r="J29" s="141"/>
      <c r="K29" s="141"/>
    </row>
    <row r="30" spans="3:11" ht="12.75">
      <c r="C30" s="140"/>
      <c r="D30" s="140"/>
      <c r="E30" s="140"/>
      <c r="F30" s="140"/>
      <c r="G30" s="140"/>
      <c r="H30" s="140"/>
      <c r="I30" s="140"/>
      <c r="J30" s="141"/>
      <c r="K30" s="141"/>
    </row>
  </sheetData>
  <sheetProtection/>
  <mergeCells count="29">
    <mergeCell ref="A9:V9"/>
    <mergeCell ref="A12:V12"/>
    <mergeCell ref="G7:G8"/>
    <mergeCell ref="D7:D8"/>
    <mergeCell ref="E7:E8"/>
    <mergeCell ref="F7:F8"/>
    <mergeCell ref="T7:T8"/>
    <mergeCell ref="H7:H8"/>
    <mergeCell ref="V7:V8"/>
    <mergeCell ref="R6:W6"/>
    <mergeCell ref="A7:A8"/>
    <mergeCell ref="A15:V15"/>
    <mergeCell ref="J7:L7"/>
    <mergeCell ref="M7:O7"/>
    <mergeCell ref="P7:R7"/>
    <mergeCell ref="S7:S8"/>
    <mergeCell ref="B7:B8"/>
    <mergeCell ref="C7:C8"/>
    <mergeCell ref="W7:W8"/>
    <mergeCell ref="A23:V23"/>
    <mergeCell ref="A21:V21"/>
    <mergeCell ref="A18:V18"/>
    <mergeCell ref="I7:I8"/>
    <mergeCell ref="A1:W1"/>
    <mergeCell ref="A2:W2"/>
    <mergeCell ref="A3:W3"/>
    <mergeCell ref="A4:W4"/>
    <mergeCell ref="A5:W5"/>
    <mergeCell ref="U7:U8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workbookViewId="0" topLeftCell="A4">
      <selection activeCell="G8" sqref="G1:H16384"/>
    </sheetView>
  </sheetViews>
  <sheetFormatPr defaultColWidth="9.140625" defaultRowHeight="12.75"/>
  <cols>
    <col min="1" max="1" width="4.7109375" style="118" customWidth="1"/>
    <col min="2" max="2" width="6.7109375" style="118" hidden="1" customWidth="1"/>
    <col min="3" max="3" width="24.7109375" style="142" customWidth="1"/>
    <col min="4" max="4" width="8.7109375" style="142" hidden="1" customWidth="1"/>
    <col min="5" max="5" width="6.7109375" style="142" customWidth="1"/>
    <col min="6" max="6" width="36.7109375" style="142" customWidth="1"/>
    <col min="7" max="7" width="8.7109375" style="142" hidden="1" customWidth="1"/>
    <col min="8" max="8" width="17.7109375" style="142" hidden="1" customWidth="1"/>
    <col min="9" max="9" width="22.7109375" style="142" customWidth="1"/>
    <col min="10" max="10" width="6.7109375" style="118" customWidth="1"/>
    <col min="11" max="11" width="8.7109375" style="118" customWidth="1"/>
    <col min="12" max="12" width="4.7109375" style="118" customWidth="1"/>
    <col min="13" max="13" width="6.7109375" style="118" customWidth="1"/>
    <col min="14" max="14" width="8.7109375" style="118" customWidth="1"/>
    <col min="15" max="15" width="4.7109375" style="118" customWidth="1"/>
    <col min="16" max="16" width="6.7109375" style="118" customWidth="1"/>
    <col min="17" max="17" width="8.7109375" style="118" customWidth="1"/>
    <col min="18" max="20" width="4.7109375" style="118" customWidth="1"/>
    <col min="21" max="21" width="6.7109375" style="118" customWidth="1"/>
    <col min="22" max="22" width="8.7109375" style="118" customWidth="1"/>
    <col min="23" max="23" width="6.8515625" style="118" customWidth="1"/>
    <col min="24" max="16384" width="9.140625" style="118" customWidth="1"/>
  </cols>
  <sheetData>
    <row r="1" spans="1:23" ht="30" customHeight="1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s="119" customFormat="1" ht="30" customHeight="1">
      <c r="A2" s="229" t="s">
        <v>122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s="119" customFormat="1" ht="30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23" ht="30" customHeight="1">
      <c r="A4" s="228" t="s">
        <v>14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3" ht="30" customHeight="1">
      <c r="A5" s="251" t="s">
        <v>41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</row>
    <row r="6" spans="1:23" ht="30" customHeight="1">
      <c r="A6" s="228" t="s">
        <v>17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</row>
    <row r="7" spans="1:23" ht="30" customHeight="1">
      <c r="A7" s="230" t="s">
        <v>255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3" s="122" customFormat="1" ht="30" customHeight="1">
      <c r="A8" s="9" t="s">
        <v>29</v>
      </c>
      <c r="B8" s="9"/>
      <c r="C8" s="54"/>
      <c r="D8" s="55"/>
      <c r="E8" s="55"/>
      <c r="F8" s="56"/>
      <c r="G8" s="120"/>
      <c r="H8" s="120"/>
      <c r="I8" s="120"/>
      <c r="J8" s="121"/>
      <c r="K8" s="121"/>
      <c r="L8" s="121"/>
      <c r="M8" s="121"/>
      <c r="N8" s="121"/>
      <c r="O8" s="121"/>
      <c r="P8" s="121"/>
      <c r="Q8" s="121"/>
      <c r="R8" s="233" t="s">
        <v>123</v>
      </c>
      <c r="S8" s="233"/>
      <c r="T8" s="233"/>
      <c r="U8" s="233"/>
      <c r="V8" s="233"/>
      <c r="W8" s="233"/>
    </row>
    <row r="9" spans="1:23" ht="19.5" customHeight="1">
      <c r="A9" s="231" t="s">
        <v>1</v>
      </c>
      <c r="B9" s="222" t="s">
        <v>15</v>
      </c>
      <c r="C9" s="238" t="s">
        <v>12</v>
      </c>
      <c r="D9" s="242" t="s">
        <v>10</v>
      </c>
      <c r="E9" s="244" t="s">
        <v>9</v>
      </c>
      <c r="F9" s="242" t="s">
        <v>13</v>
      </c>
      <c r="G9" s="242" t="s">
        <v>10</v>
      </c>
      <c r="H9" s="242" t="s">
        <v>8</v>
      </c>
      <c r="I9" s="226" t="s">
        <v>4</v>
      </c>
      <c r="J9" s="234" t="s">
        <v>30</v>
      </c>
      <c r="K9" s="235"/>
      <c r="L9" s="236"/>
      <c r="M9" s="234" t="s">
        <v>5</v>
      </c>
      <c r="N9" s="235"/>
      <c r="O9" s="236"/>
      <c r="P9" s="234" t="s">
        <v>31</v>
      </c>
      <c r="Q9" s="235"/>
      <c r="R9" s="236"/>
      <c r="S9" s="237" t="s">
        <v>18</v>
      </c>
      <c r="T9" s="247" t="s">
        <v>19</v>
      </c>
      <c r="U9" s="231" t="s">
        <v>6</v>
      </c>
      <c r="V9" s="249" t="s">
        <v>16</v>
      </c>
      <c r="W9" s="240" t="s">
        <v>34</v>
      </c>
    </row>
    <row r="10" spans="1:25" ht="39.75" customHeight="1">
      <c r="A10" s="232"/>
      <c r="B10" s="222"/>
      <c r="C10" s="239"/>
      <c r="D10" s="243"/>
      <c r="E10" s="245"/>
      <c r="F10" s="246"/>
      <c r="G10" s="243"/>
      <c r="H10" s="246"/>
      <c r="I10" s="227"/>
      <c r="J10" s="63" t="s">
        <v>11</v>
      </c>
      <c r="K10" s="64" t="s">
        <v>0</v>
      </c>
      <c r="L10" s="63" t="s">
        <v>1</v>
      </c>
      <c r="M10" s="63" t="s">
        <v>11</v>
      </c>
      <c r="N10" s="64" t="s">
        <v>0</v>
      </c>
      <c r="O10" s="63" t="s">
        <v>1</v>
      </c>
      <c r="P10" s="63" t="s">
        <v>11</v>
      </c>
      <c r="Q10" s="64" t="s">
        <v>0</v>
      </c>
      <c r="R10" s="63" t="s">
        <v>1</v>
      </c>
      <c r="S10" s="237"/>
      <c r="T10" s="248"/>
      <c r="U10" s="232"/>
      <c r="V10" s="250"/>
      <c r="W10" s="241"/>
      <c r="Y10" s="123"/>
    </row>
    <row r="11" spans="1:23" ht="31.5" customHeight="1">
      <c r="A11" s="66">
        <f aca="true" t="shared" si="0" ref="A11:A18">RANK(V11,$V$11:$V$18,0)</f>
        <v>1</v>
      </c>
      <c r="B11" s="43">
        <v>2003</v>
      </c>
      <c r="C11" s="4" t="s">
        <v>159</v>
      </c>
      <c r="D11" s="49" t="s">
        <v>160</v>
      </c>
      <c r="E11" s="46" t="s">
        <v>21</v>
      </c>
      <c r="F11" s="2" t="s">
        <v>161</v>
      </c>
      <c r="G11" s="49" t="s">
        <v>162</v>
      </c>
      <c r="H11" s="47" t="s">
        <v>163</v>
      </c>
      <c r="I11" s="48" t="s">
        <v>164</v>
      </c>
      <c r="J11" s="34">
        <v>239</v>
      </c>
      <c r="K11" s="22">
        <f aca="true" t="shared" si="1" ref="K11:K18">ROUND(J11/3.4,5)</f>
        <v>70.29412</v>
      </c>
      <c r="L11" s="81">
        <f aca="true" t="shared" si="2" ref="L11:L18">RANK(K11,K$11:K$18,0)</f>
        <v>1</v>
      </c>
      <c r="M11" s="34">
        <v>240</v>
      </c>
      <c r="N11" s="22">
        <f aca="true" t="shared" si="3" ref="N11:N18">ROUND(M11/3.4,5)</f>
        <v>70.58824</v>
      </c>
      <c r="O11" s="81">
        <f aca="true" t="shared" si="4" ref="O11:O18">RANK(N11,N$11:N$18,0)</f>
        <v>1</v>
      </c>
      <c r="P11" s="34">
        <v>237</v>
      </c>
      <c r="Q11" s="22">
        <f aca="true" t="shared" si="5" ref="Q11:Q18">ROUND(P11/3.4,5)</f>
        <v>69.70588</v>
      </c>
      <c r="R11" s="81">
        <f aca="true" t="shared" si="6" ref="R11:R18">RANK(Q11,Q$11:Q$18,0)</f>
        <v>1</v>
      </c>
      <c r="S11" s="40"/>
      <c r="T11" s="40"/>
      <c r="U11" s="34">
        <f aca="true" t="shared" si="7" ref="U11:U18">J11+M11+P11</f>
        <v>716</v>
      </c>
      <c r="V11" s="71">
        <f aca="true" t="shared" si="8" ref="V11:V18">ROUND(U11/3.4/3,5)</f>
        <v>70.19608</v>
      </c>
      <c r="W11" s="124" t="s">
        <v>25</v>
      </c>
    </row>
    <row r="12" spans="1:23" ht="31.5" customHeight="1">
      <c r="A12" s="66">
        <f t="shared" si="0"/>
        <v>2</v>
      </c>
      <c r="B12" s="43" t="s">
        <v>142</v>
      </c>
      <c r="C12" s="67" t="s">
        <v>143</v>
      </c>
      <c r="D12" s="49" t="s">
        <v>144</v>
      </c>
      <c r="E12" s="46" t="s">
        <v>21</v>
      </c>
      <c r="F12" s="2" t="s">
        <v>145</v>
      </c>
      <c r="G12" s="49" t="s">
        <v>146</v>
      </c>
      <c r="H12" s="47" t="s">
        <v>147</v>
      </c>
      <c r="I12" s="48" t="s">
        <v>148</v>
      </c>
      <c r="J12" s="34">
        <v>229.5</v>
      </c>
      <c r="K12" s="22">
        <f t="shared" si="1"/>
        <v>67.5</v>
      </c>
      <c r="L12" s="81">
        <f t="shared" si="2"/>
        <v>2</v>
      </c>
      <c r="M12" s="34">
        <v>230</v>
      </c>
      <c r="N12" s="22">
        <f t="shared" si="3"/>
        <v>67.64706</v>
      </c>
      <c r="O12" s="81">
        <f t="shared" si="4"/>
        <v>2</v>
      </c>
      <c r="P12" s="34">
        <v>233</v>
      </c>
      <c r="Q12" s="22">
        <f t="shared" si="5"/>
        <v>68.52941</v>
      </c>
      <c r="R12" s="81">
        <f t="shared" si="6"/>
        <v>2</v>
      </c>
      <c r="S12" s="40"/>
      <c r="T12" s="40"/>
      <c r="U12" s="34">
        <f t="shared" si="7"/>
        <v>692.5</v>
      </c>
      <c r="V12" s="71">
        <f t="shared" si="8"/>
        <v>67.89216</v>
      </c>
      <c r="W12" s="124" t="s">
        <v>25</v>
      </c>
    </row>
    <row r="13" spans="1:23" ht="31.5" customHeight="1">
      <c r="A13" s="66">
        <f t="shared" si="0"/>
        <v>3</v>
      </c>
      <c r="B13" s="160" t="s">
        <v>99</v>
      </c>
      <c r="C13" s="177" t="s">
        <v>100</v>
      </c>
      <c r="D13" s="162" t="s">
        <v>101</v>
      </c>
      <c r="E13" s="160" t="s">
        <v>40</v>
      </c>
      <c r="F13" s="73" t="s">
        <v>124</v>
      </c>
      <c r="G13" s="49" t="s">
        <v>125</v>
      </c>
      <c r="H13" s="47" t="s">
        <v>126</v>
      </c>
      <c r="I13" s="179" t="s">
        <v>102</v>
      </c>
      <c r="J13" s="34">
        <v>225.5</v>
      </c>
      <c r="K13" s="22">
        <f t="shared" si="1"/>
        <v>66.32353</v>
      </c>
      <c r="L13" s="81">
        <f t="shared" si="2"/>
        <v>5</v>
      </c>
      <c r="M13" s="34">
        <v>226</v>
      </c>
      <c r="N13" s="22">
        <f t="shared" si="3"/>
        <v>66.47059</v>
      </c>
      <c r="O13" s="81">
        <f t="shared" si="4"/>
        <v>4</v>
      </c>
      <c r="P13" s="34">
        <v>233</v>
      </c>
      <c r="Q13" s="22">
        <f t="shared" si="5"/>
        <v>68.52941</v>
      </c>
      <c r="R13" s="81">
        <f t="shared" si="6"/>
        <v>2</v>
      </c>
      <c r="S13" s="40"/>
      <c r="T13" s="40"/>
      <c r="U13" s="34">
        <f t="shared" si="7"/>
        <v>684.5</v>
      </c>
      <c r="V13" s="71">
        <f t="shared" si="8"/>
        <v>67.10784</v>
      </c>
      <c r="W13" s="124" t="s">
        <v>25</v>
      </c>
    </row>
    <row r="14" spans="1:23" ht="31.5" customHeight="1">
      <c r="A14" s="66">
        <f t="shared" si="0"/>
        <v>4</v>
      </c>
      <c r="B14" s="43" t="s">
        <v>93</v>
      </c>
      <c r="C14" s="37" t="s">
        <v>94</v>
      </c>
      <c r="D14" s="49" t="s">
        <v>95</v>
      </c>
      <c r="E14" s="46" t="s">
        <v>21</v>
      </c>
      <c r="F14" s="45" t="s">
        <v>96</v>
      </c>
      <c r="G14" s="49" t="s">
        <v>97</v>
      </c>
      <c r="H14" s="47" t="s">
        <v>98</v>
      </c>
      <c r="I14" s="48" t="s">
        <v>50</v>
      </c>
      <c r="J14" s="34">
        <v>227.5</v>
      </c>
      <c r="K14" s="22">
        <f t="shared" si="1"/>
        <v>66.91176</v>
      </c>
      <c r="L14" s="81">
        <f t="shared" si="2"/>
        <v>3</v>
      </c>
      <c r="M14" s="34">
        <v>226.5</v>
      </c>
      <c r="N14" s="22">
        <f t="shared" si="3"/>
        <v>66.61765</v>
      </c>
      <c r="O14" s="81">
        <f t="shared" si="4"/>
        <v>3</v>
      </c>
      <c r="P14" s="34">
        <v>227</v>
      </c>
      <c r="Q14" s="22">
        <f t="shared" si="5"/>
        <v>66.76471</v>
      </c>
      <c r="R14" s="81">
        <f t="shared" si="6"/>
        <v>5</v>
      </c>
      <c r="S14" s="40"/>
      <c r="T14" s="40"/>
      <c r="U14" s="34">
        <f t="shared" si="7"/>
        <v>681</v>
      </c>
      <c r="V14" s="71">
        <f t="shared" si="8"/>
        <v>66.76471</v>
      </c>
      <c r="W14" s="124" t="s">
        <v>25</v>
      </c>
    </row>
    <row r="15" spans="1:23" ht="31.5" customHeight="1">
      <c r="A15" s="66">
        <f t="shared" si="0"/>
        <v>5</v>
      </c>
      <c r="B15" s="46" t="s">
        <v>66</v>
      </c>
      <c r="C15" s="37" t="s">
        <v>67</v>
      </c>
      <c r="D15" s="49" t="s">
        <v>68</v>
      </c>
      <c r="E15" s="46" t="s">
        <v>21</v>
      </c>
      <c r="F15" s="73" t="s">
        <v>71</v>
      </c>
      <c r="G15" s="49" t="s">
        <v>70</v>
      </c>
      <c r="H15" s="47" t="s">
        <v>69</v>
      </c>
      <c r="I15" s="48" t="s">
        <v>22</v>
      </c>
      <c r="J15" s="34">
        <v>227.5</v>
      </c>
      <c r="K15" s="22">
        <f t="shared" si="1"/>
        <v>66.91176</v>
      </c>
      <c r="L15" s="81">
        <f t="shared" si="2"/>
        <v>3</v>
      </c>
      <c r="M15" s="34">
        <v>223.5</v>
      </c>
      <c r="N15" s="22">
        <f t="shared" si="3"/>
        <v>65.73529</v>
      </c>
      <c r="O15" s="81">
        <f t="shared" si="4"/>
        <v>6</v>
      </c>
      <c r="P15" s="34">
        <v>227.5</v>
      </c>
      <c r="Q15" s="22">
        <f t="shared" si="5"/>
        <v>66.91176</v>
      </c>
      <c r="R15" s="81">
        <f t="shared" si="6"/>
        <v>4</v>
      </c>
      <c r="S15" s="40"/>
      <c r="T15" s="40"/>
      <c r="U15" s="34">
        <f t="shared" si="7"/>
        <v>678.5</v>
      </c>
      <c r="V15" s="71">
        <f t="shared" si="8"/>
        <v>66.51961</v>
      </c>
      <c r="W15" s="124" t="s">
        <v>25</v>
      </c>
    </row>
    <row r="16" spans="1:23" ht="31.5" customHeight="1">
      <c r="A16" s="66">
        <f t="shared" si="0"/>
        <v>6</v>
      </c>
      <c r="B16" s="46" t="s">
        <v>119</v>
      </c>
      <c r="C16" s="113" t="s">
        <v>137</v>
      </c>
      <c r="D16" s="49" t="s">
        <v>138</v>
      </c>
      <c r="E16" s="46" t="s">
        <v>21</v>
      </c>
      <c r="F16" s="2" t="s">
        <v>149</v>
      </c>
      <c r="G16" s="49" t="s">
        <v>150</v>
      </c>
      <c r="H16" s="47" t="s">
        <v>151</v>
      </c>
      <c r="I16" s="171" t="s">
        <v>22</v>
      </c>
      <c r="J16" s="34">
        <v>224</v>
      </c>
      <c r="K16" s="22">
        <f t="shared" si="1"/>
        <v>65.88235</v>
      </c>
      <c r="L16" s="81">
        <f t="shared" si="2"/>
        <v>6</v>
      </c>
      <c r="M16" s="34">
        <v>224.5</v>
      </c>
      <c r="N16" s="22">
        <f t="shared" si="3"/>
        <v>66.02941</v>
      </c>
      <c r="O16" s="81">
        <f t="shared" si="4"/>
        <v>5</v>
      </c>
      <c r="P16" s="34">
        <v>220.5</v>
      </c>
      <c r="Q16" s="22">
        <f t="shared" si="5"/>
        <v>64.85294</v>
      </c>
      <c r="R16" s="81">
        <f t="shared" si="6"/>
        <v>6</v>
      </c>
      <c r="S16" s="40"/>
      <c r="T16" s="40"/>
      <c r="U16" s="34">
        <f t="shared" si="7"/>
        <v>669</v>
      </c>
      <c r="V16" s="71">
        <f t="shared" si="8"/>
        <v>65.58824</v>
      </c>
      <c r="W16" s="124" t="s">
        <v>25</v>
      </c>
    </row>
    <row r="17" spans="1:23" ht="31.5" customHeight="1">
      <c r="A17" s="66">
        <f t="shared" si="0"/>
        <v>7</v>
      </c>
      <c r="B17" s="46" t="s">
        <v>119</v>
      </c>
      <c r="C17" s="113" t="s">
        <v>137</v>
      </c>
      <c r="D17" s="49" t="s">
        <v>138</v>
      </c>
      <c r="E17" s="46" t="s">
        <v>21</v>
      </c>
      <c r="F17" s="101" t="s">
        <v>129</v>
      </c>
      <c r="G17" s="168" t="s">
        <v>130</v>
      </c>
      <c r="H17" s="170" t="s">
        <v>131</v>
      </c>
      <c r="I17" s="171" t="s">
        <v>22</v>
      </c>
      <c r="J17" s="34">
        <v>219</v>
      </c>
      <c r="K17" s="22">
        <f t="shared" si="1"/>
        <v>64.41176</v>
      </c>
      <c r="L17" s="81">
        <f t="shared" si="2"/>
        <v>7</v>
      </c>
      <c r="M17" s="34">
        <v>215</v>
      </c>
      <c r="N17" s="22">
        <f t="shared" si="3"/>
        <v>63.23529</v>
      </c>
      <c r="O17" s="81">
        <f t="shared" si="4"/>
        <v>7</v>
      </c>
      <c r="P17" s="34">
        <v>205.5</v>
      </c>
      <c r="Q17" s="22">
        <f t="shared" si="5"/>
        <v>60.44118</v>
      </c>
      <c r="R17" s="81">
        <f t="shared" si="6"/>
        <v>7</v>
      </c>
      <c r="S17" s="40"/>
      <c r="T17" s="40"/>
      <c r="U17" s="34">
        <f t="shared" si="7"/>
        <v>639.5</v>
      </c>
      <c r="V17" s="71">
        <f t="shared" si="8"/>
        <v>62.69608</v>
      </c>
      <c r="W17" s="124" t="s">
        <v>43</v>
      </c>
    </row>
    <row r="18" spans="1:23" ht="31.5" customHeight="1">
      <c r="A18" s="66">
        <f t="shared" si="0"/>
        <v>8</v>
      </c>
      <c r="B18" s="46">
        <v>2003</v>
      </c>
      <c r="C18" s="36" t="s">
        <v>132</v>
      </c>
      <c r="D18" s="49" t="s">
        <v>133</v>
      </c>
      <c r="E18" s="46">
        <v>1</v>
      </c>
      <c r="F18" s="42" t="s">
        <v>134</v>
      </c>
      <c r="G18" s="145" t="s">
        <v>135</v>
      </c>
      <c r="H18" s="172" t="s">
        <v>136</v>
      </c>
      <c r="I18" s="48" t="s">
        <v>22</v>
      </c>
      <c r="J18" s="34">
        <v>202</v>
      </c>
      <c r="K18" s="22">
        <f t="shared" si="1"/>
        <v>59.41176</v>
      </c>
      <c r="L18" s="81">
        <f t="shared" si="2"/>
        <v>8</v>
      </c>
      <c r="M18" s="34">
        <v>202.5</v>
      </c>
      <c r="N18" s="22">
        <f t="shared" si="3"/>
        <v>59.55882</v>
      </c>
      <c r="O18" s="81">
        <f t="shared" si="4"/>
        <v>8</v>
      </c>
      <c r="P18" s="34">
        <v>202.5</v>
      </c>
      <c r="Q18" s="22">
        <f t="shared" si="5"/>
        <v>59.55882</v>
      </c>
      <c r="R18" s="81">
        <f t="shared" si="6"/>
        <v>8</v>
      </c>
      <c r="S18" s="40"/>
      <c r="T18" s="40"/>
      <c r="U18" s="34">
        <f t="shared" si="7"/>
        <v>607</v>
      </c>
      <c r="V18" s="71">
        <f t="shared" si="8"/>
        <v>59.5098</v>
      </c>
      <c r="W18" s="124"/>
    </row>
    <row r="19" spans="1:23" ht="30" customHeight="1">
      <c r="A19" s="23"/>
      <c r="B19" s="23"/>
      <c r="C19" s="27"/>
      <c r="D19" s="125"/>
      <c r="E19" s="125"/>
      <c r="F19" s="126"/>
      <c r="G19" s="127"/>
      <c r="H19" s="128"/>
      <c r="I19" s="32"/>
      <c r="J19" s="24"/>
      <c r="K19" s="25"/>
      <c r="L19" s="24"/>
      <c r="M19" s="24"/>
      <c r="N19" s="25"/>
      <c r="O19" s="24"/>
      <c r="P19" s="24"/>
      <c r="Q19" s="25"/>
      <c r="R19" s="24"/>
      <c r="S19" s="33"/>
      <c r="T19" s="33"/>
      <c r="U19" s="24"/>
      <c r="V19" s="26"/>
      <c r="W19" s="129"/>
    </row>
    <row r="20" spans="1:23" s="129" customFormat="1" ht="30" customHeight="1">
      <c r="A20" s="130"/>
      <c r="B20" s="130"/>
      <c r="C20" s="131" t="s">
        <v>2</v>
      </c>
      <c r="D20" s="132"/>
      <c r="E20" s="132"/>
      <c r="F20" s="133"/>
      <c r="G20" s="133"/>
      <c r="H20" s="134"/>
      <c r="I20" s="58" t="s">
        <v>42</v>
      </c>
      <c r="J20" s="3"/>
      <c r="K20" s="3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5"/>
    </row>
    <row r="21" spans="1:23" s="135" customFormat="1" ht="30" customHeight="1">
      <c r="A21" s="136"/>
      <c r="B21" s="136"/>
      <c r="C21" s="137" t="s">
        <v>3</v>
      </c>
      <c r="D21" s="138"/>
      <c r="E21" s="138"/>
      <c r="F21" s="120"/>
      <c r="G21" s="120"/>
      <c r="H21" s="139"/>
      <c r="I21" s="57" t="s">
        <v>28</v>
      </c>
      <c r="J21" s="3"/>
      <c r="K21" s="3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18"/>
    </row>
    <row r="22" spans="3:11" ht="12.75">
      <c r="C22" s="140"/>
      <c r="D22" s="140"/>
      <c r="E22" s="140"/>
      <c r="F22" s="140"/>
      <c r="G22" s="140"/>
      <c r="H22" s="140"/>
      <c r="I22" s="140"/>
      <c r="J22" s="141"/>
      <c r="K22" s="141"/>
    </row>
    <row r="23" spans="3:11" ht="12.75">
      <c r="C23" s="140"/>
      <c r="D23" s="140"/>
      <c r="E23" s="140"/>
      <c r="F23" s="140"/>
      <c r="G23" s="140"/>
      <c r="H23" s="140"/>
      <c r="I23" s="140"/>
      <c r="J23" s="141"/>
      <c r="K23" s="141"/>
    </row>
  </sheetData>
  <sheetProtection/>
  <mergeCells count="25">
    <mergeCell ref="A1:W1"/>
    <mergeCell ref="A2:W2"/>
    <mergeCell ref="A3:W3"/>
    <mergeCell ref="A4:W4"/>
    <mergeCell ref="A7:W7"/>
    <mergeCell ref="A5:W5"/>
    <mergeCell ref="A6:W6"/>
    <mergeCell ref="R8:W8"/>
    <mergeCell ref="H9:H10"/>
    <mergeCell ref="I9:I10"/>
    <mergeCell ref="J9:L9"/>
    <mergeCell ref="B9:B10"/>
    <mergeCell ref="C9:C10"/>
    <mergeCell ref="V9:V10"/>
    <mergeCell ref="W9:W10"/>
    <mergeCell ref="G9:G10"/>
    <mergeCell ref="D9:D10"/>
    <mergeCell ref="E9:E10"/>
    <mergeCell ref="F9:F10"/>
    <mergeCell ref="A9:A10"/>
    <mergeCell ref="T9:T10"/>
    <mergeCell ref="U9:U10"/>
    <mergeCell ref="M9:O9"/>
    <mergeCell ref="P9:R9"/>
    <mergeCell ref="S9:S10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workbookViewId="0" topLeftCell="A1">
      <selection activeCell="G6" sqref="G1:H16384"/>
    </sheetView>
  </sheetViews>
  <sheetFormatPr defaultColWidth="9.140625" defaultRowHeight="12.75"/>
  <cols>
    <col min="1" max="1" width="4.7109375" style="189" customWidth="1"/>
    <col min="2" max="2" width="6.7109375" style="202" hidden="1" customWidth="1"/>
    <col min="3" max="3" width="24.7109375" style="202" customWidth="1"/>
    <col min="4" max="4" width="8.7109375" style="202" hidden="1" customWidth="1"/>
    <col min="5" max="5" width="6.7109375" style="202" customWidth="1"/>
    <col min="6" max="6" width="36.7109375" style="202" customWidth="1"/>
    <col min="7" max="7" width="8.7109375" style="202" hidden="1" customWidth="1"/>
    <col min="8" max="8" width="17.7109375" style="202" hidden="1" customWidth="1"/>
    <col min="9" max="9" width="22.7109375" style="202" customWidth="1"/>
    <col min="10" max="14" width="13.7109375" style="189" customWidth="1"/>
    <col min="15" max="15" width="4.7109375" style="189" customWidth="1"/>
    <col min="16" max="17" width="8.7109375" style="189" customWidth="1"/>
    <col min="18" max="18" width="6.7109375" style="189" hidden="1" customWidth="1"/>
    <col min="19" max="16384" width="9.140625" style="189" customWidth="1"/>
  </cols>
  <sheetData>
    <row r="1" spans="1:17" ht="30" customHeight="1">
      <c r="A1" s="252" t="s">
        <v>39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17" ht="30" customHeight="1">
      <c r="A2" s="253" t="s">
        <v>122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30" customHeight="1">
      <c r="A3" s="252" t="s">
        <v>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ht="30" customHeight="1">
      <c r="A4" s="252" t="s">
        <v>14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ht="30" customHeight="1">
      <c r="A5" s="252" t="s">
        <v>256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ht="30" customHeight="1">
      <c r="A6" s="190" t="s">
        <v>29</v>
      </c>
      <c r="B6" s="191"/>
      <c r="C6" s="191"/>
      <c r="D6" s="191"/>
      <c r="E6" s="191"/>
      <c r="F6" s="191"/>
      <c r="G6" s="192"/>
      <c r="H6" s="192"/>
      <c r="I6" s="192"/>
      <c r="J6" s="193"/>
      <c r="K6" s="193"/>
      <c r="L6" s="193"/>
      <c r="M6" s="193"/>
      <c r="N6" s="254" t="s">
        <v>123</v>
      </c>
      <c r="O6" s="254"/>
      <c r="P6" s="254"/>
      <c r="Q6" s="254"/>
    </row>
    <row r="7" spans="1:18" s="194" customFormat="1" ht="30" customHeight="1">
      <c r="A7" s="259" t="s">
        <v>1</v>
      </c>
      <c r="B7" s="222" t="s">
        <v>15</v>
      </c>
      <c r="C7" s="262" t="s">
        <v>12</v>
      </c>
      <c r="D7" s="263" t="s">
        <v>10</v>
      </c>
      <c r="E7" s="244" t="s">
        <v>9</v>
      </c>
      <c r="F7" s="263" t="s">
        <v>13</v>
      </c>
      <c r="G7" s="263" t="s">
        <v>10</v>
      </c>
      <c r="H7" s="262" t="s">
        <v>8</v>
      </c>
      <c r="I7" s="262" t="s">
        <v>4</v>
      </c>
      <c r="J7" s="266" t="s">
        <v>244</v>
      </c>
      <c r="K7" s="266" t="s">
        <v>245</v>
      </c>
      <c r="L7" s="266" t="s">
        <v>246</v>
      </c>
      <c r="M7" s="266" t="s">
        <v>247</v>
      </c>
      <c r="N7" s="266" t="s">
        <v>32</v>
      </c>
      <c r="O7" s="267" t="s">
        <v>248</v>
      </c>
      <c r="P7" s="249" t="s">
        <v>6</v>
      </c>
      <c r="Q7" s="249" t="s">
        <v>33</v>
      </c>
      <c r="R7" s="189"/>
    </row>
    <row r="8" spans="1:17" ht="30" customHeight="1">
      <c r="A8" s="260"/>
      <c r="B8" s="261"/>
      <c r="C8" s="263"/>
      <c r="D8" s="264"/>
      <c r="E8" s="265"/>
      <c r="F8" s="264"/>
      <c r="G8" s="264"/>
      <c r="H8" s="263"/>
      <c r="I8" s="263"/>
      <c r="J8" s="249"/>
      <c r="K8" s="249"/>
      <c r="L8" s="249"/>
      <c r="M8" s="249"/>
      <c r="N8" s="249"/>
      <c r="O8" s="231"/>
      <c r="P8" s="255"/>
      <c r="Q8" s="255"/>
    </row>
    <row r="9" spans="1:17" ht="30" customHeight="1">
      <c r="A9" s="256" t="s">
        <v>250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</row>
    <row r="10" spans="1:17" ht="30" customHeight="1">
      <c r="A10" s="66">
        <v>1</v>
      </c>
      <c r="B10" s="195" t="s">
        <v>99</v>
      </c>
      <c r="C10" s="83" t="s">
        <v>100</v>
      </c>
      <c r="D10" s="196" t="s">
        <v>101</v>
      </c>
      <c r="E10" s="195" t="s">
        <v>40</v>
      </c>
      <c r="F10" s="36" t="s">
        <v>106</v>
      </c>
      <c r="G10" s="220" t="s">
        <v>264</v>
      </c>
      <c r="H10" s="197" t="s">
        <v>107</v>
      </c>
      <c r="I10" s="198" t="s">
        <v>102</v>
      </c>
      <c r="J10" s="199">
        <v>7.3</v>
      </c>
      <c r="K10" s="199">
        <v>8.7</v>
      </c>
      <c r="L10" s="199">
        <v>6.9</v>
      </c>
      <c r="M10" s="199">
        <v>7.5</v>
      </c>
      <c r="N10" s="199">
        <v>7.5</v>
      </c>
      <c r="O10" s="200"/>
      <c r="P10" s="199">
        <f>J10+K10+L10+M10+N10</f>
        <v>37.9</v>
      </c>
      <c r="Q10" s="201">
        <f>P10*2</f>
        <v>75.8</v>
      </c>
    </row>
    <row r="11" spans="1:17" ht="30" customHeight="1">
      <c r="A11" s="256" t="s">
        <v>251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8"/>
    </row>
    <row r="12" spans="1:17" ht="31.5" customHeight="1">
      <c r="A12" s="66">
        <v>1</v>
      </c>
      <c r="B12" s="46" t="s">
        <v>86</v>
      </c>
      <c r="C12" s="37" t="s">
        <v>87</v>
      </c>
      <c r="D12" s="49" t="s">
        <v>88</v>
      </c>
      <c r="E12" s="46" t="s">
        <v>40</v>
      </c>
      <c r="F12" s="2" t="s">
        <v>165</v>
      </c>
      <c r="G12" s="49" t="s">
        <v>166</v>
      </c>
      <c r="H12" s="47" t="s">
        <v>167</v>
      </c>
      <c r="I12" s="48" t="s">
        <v>92</v>
      </c>
      <c r="J12" s="199">
        <v>7.8</v>
      </c>
      <c r="K12" s="199">
        <v>7.6</v>
      </c>
      <c r="L12" s="199">
        <v>8.2</v>
      </c>
      <c r="M12" s="199">
        <v>8.5</v>
      </c>
      <c r="N12" s="199">
        <v>8.2</v>
      </c>
      <c r="O12" s="200"/>
      <c r="P12" s="199">
        <f>J12+K12+L12+M12+N12</f>
        <v>40.3</v>
      </c>
      <c r="Q12" s="201">
        <f>P12*2</f>
        <v>80.6</v>
      </c>
    </row>
    <row r="13" ht="30" customHeight="1"/>
    <row r="14" spans="1:23" s="210" customFormat="1" ht="30" customHeight="1">
      <c r="A14" s="203"/>
      <c r="B14" s="204"/>
      <c r="C14" s="205" t="s">
        <v>2</v>
      </c>
      <c r="D14" s="206"/>
      <c r="E14" s="206"/>
      <c r="F14" s="207"/>
      <c r="G14" s="204"/>
      <c r="H14" s="204"/>
      <c r="I14" s="208"/>
      <c r="J14" s="133" t="s">
        <v>249</v>
      </c>
      <c r="K14" s="209"/>
      <c r="L14" s="209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</row>
    <row r="15" spans="1:24" ht="30" customHeight="1">
      <c r="A15" s="211"/>
      <c r="B15" s="212"/>
      <c r="C15" s="213" t="s">
        <v>3</v>
      </c>
      <c r="F15" s="214"/>
      <c r="G15" s="85"/>
      <c r="H15" s="85"/>
      <c r="I15" s="215"/>
      <c r="J15" s="120" t="s">
        <v>28</v>
      </c>
      <c r="K15" s="209"/>
      <c r="L15" s="209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6"/>
    </row>
  </sheetData>
  <sheetProtection/>
  <mergeCells count="25">
    <mergeCell ref="A11:Q11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P7:P8"/>
    <mergeCell ref="Q7:Q8"/>
    <mergeCell ref="A9:Q9"/>
    <mergeCell ref="A7:A8"/>
    <mergeCell ref="B7:B8"/>
    <mergeCell ref="C7:C8"/>
    <mergeCell ref="D7:D8"/>
    <mergeCell ref="E7:E8"/>
    <mergeCell ref="F7:F8"/>
    <mergeCell ref="A1:Q1"/>
    <mergeCell ref="A2:Q2"/>
    <mergeCell ref="A3:Q3"/>
    <mergeCell ref="A4:Q4"/>
    <mergeCell ref="A5:Q5"/>
    <mergeCell ref="N6:Q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G6" sqref="G1:H16384"/>
    </sheetView>
  </sheetViews>
  <sheetFormatPr defaultColWidth="9.140625" defaultRowHeight="12.75"/>
  <cols>
    <col min="1" max="1" width="4.7109375" style="118" customWidth="1"/>
    <col min="2" max="2" width="6.7109375" style="118" hidden="1" customWidth="1"/>
    <col min="3" max="3" width="24.7109375" style="142" customWidth="1"/>
    <col min="4" max="4" width="8.7109375" style="142" hidden="1" customWidth="1"/>
    <col min="5" max="5" width="6.7109375" style="142" customWidth="1"/>
    <col min="6" max="6" width="36.7109375" style="142" customWidth="1"/>
    <col min="7" max="7" width="8.7109375" style="142" hidden="1" customWidth="1"/>
    <col min="8" max="8" width="17.7109375" style="142" hidden="1" customWidth="1"/>
    <col min="9" max="9" width="22.7109375" style="142" customWidth="1"/>
    <col min="10" max="10" width="6.7109375" style="118" customWidth="1"/>
    <col min="11" max="11" width="8.7109375" style="118" customWidth="1"/>
    <col min="12" max="12" width="4.7109375" style="118" customWidth="1"/>
    <col min="13" max="13" width="6.7109375" style="118" customWidth="1"/>
    <col min="14" max="14" width="8.7109375" style="118" customWidth="1"/>
    <col min="15" max="15" width="4.7109375" style="118" customWidth="1"/>
    <col min="16" max="16" width="6.7109375" style="118" customWidth="1"/>
    <col min="17" max="17" width="8.7109375" style="118" customWidth="1"/>
    <col min="18" max="20" width="4.7109375" style="118" customWidth="1"/>
    <col min="21" max="21" width="6.7109375" style="118" customWidth="1"/>
    <col min="22" max="22" width="8.7109375" style="118" customWidth="1"/>
    <col min="23" max="16384" width="9.140625" style="118" customWidth="1"/>
  </cols>
  <sheetData>
    <row r="1" spans="1:22" ht="30" customHeight="1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s="119" customFormat="1" ht="30" customHeight="1">
      <c r="A2" s="229" t="s">
        <v>122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s="119" customFormat="1" ht="30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spans="1:22" ht="30" customHeight="1">
      <c r="A4" s="228" t="s">
        <v>14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3" ht="30" customHeight="1">
      <c r="A5" s="268" t="s">
        <v>260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157"/>
    </row>
    <row r="6" spans="1:22" s="122" customFormat="1" ht="30" customHeight="1">
      <c r="A6" s="9" t="s">
        <v>29</v>
      </c>
      <c r="B6" s="9"/>
      <c r="C6" s="54"/>
      <c r="D6" s="55"/>
      <c r="E6" s="55"/>
      <c r="F6" s="56"/>
      <c r="G6" s="120"/>
      <c r="H6" s="120"/>
      <c r="I6" s="120"/>
      <c r="J6" s="121"/>
      <c r="K6" s="121"/>
      <c r="L6" s="121"/>
      <c r="M6" s="121"/>
      <c r="N6" s="121"/>
      <c r="O6" s="121"/>
      <c r="P6" s="121"/>
      <c r="Q6" s="121"/>
      <c r="R6" s="233" t="s">
        <v>123</v>
      </c>
      <c r="S6" s="233"/>
      <c r="T6" s="233"/>
      <c r="U6" s="233"/>
      <c r="V6" s="233"/>
    </row>
    <row r="7" spans="1:22" ht="19.5" customHeight="1">
      <c r="A7" s="231" t="s">
        <v>1</v>
      </c>
      <c r="B7" s="222" t="s">
        <v>15</v>
      </c>
      <c r="C7" s="238" t="s">
        <v>12</v>
      </c>
      <c r="D7" s="242" t="s">
        <v>10</v>
      </c>
      <c r="E7" s="244" t="s">
        <v>9</v>
      </c>
      <c r="F7" s="242" t="s">
        <v>13</v>
      </c>
      <c r="G7" s="242" t="s">
        <v>10</v>
      </c>
      <c r="H7" s="242" t="s">
        <v>8</v>
      </c>
      <c r="I7" s="226" t="s">
        <v>4</v>
      </c>
      <c r="J7" s="234" t="s">
        <v>30</v>
      </c>
      <c r="K7" s="235"/>
      <c r="L7" s="236"/>
      <c r="M7" s="234" t="s">
        <v>5</v>
      </c>
      <c r="N7" s="235"/>
      <c r="O7" s="236"/>
      <c r="P7" s="234" t="s">
        <v>31</v>
      </c>
      <c r="Q7" s="235"/>
      <c r="R7" s="236"/>
      <c r="S7" s="237" t="s">
        <v>18</v>
      </c>
      <c r="T7" s="247" t="s">
        <v>19</v>
      </c>
      <c r="U7" s="231" t="s">
        <v>6</v>
      </c>
      <c r="V7" s="249" t="s">
        <v>16</v>
      </c>
    </row>
    <row r="8" spans="1:22" ht="39" customHeight="1">
      <c r="A8" s="232"/>
      <c r="B8" s="222"/>
      <c r="C8" s="239"/>
      <c r="D8" s="243"/>
      <c r="E8" s="245"/>
      <c r="F8" s="246"/>
      <c r="G8" s="243"/>
      <c r="H8" s="246"/>
      <c r="I8" s="227"/>
      <c r="J8" s="63" t="s">
        <v>11</v>
      </c>
      <c r="K8" s="64" t="s">
        <v>0</v>
      </c>
      <c r="L8" s="63" t="s">
        <v>1</v>
      </c>
      <c r="M8" s="63" t="s">
        <v>11</v>
      </c>
      <c r="N8" s="64" t="s">
        <v>0</v>
      </c>
      <c r="O8" s="63" t="s">
        <v>1</v>
      </c>
      <c r="P8" s="63" t="s">
        <v>11</v>
      </c>
      <c r="Q8" s="64" t="s">
        <v>0</v>
      </c>
      <c r="R8" s="63" t="s">
        <v>1</v>
      </c>
      <c r="S8" s="237"/>
      <c r="T8" s="248"/>
      <c r="U8" s="232"/>
      <c r="V8" s="250"/>
    </row>
    <row r="9" spans="1:22" ht="31.5" customHeight="1">
      <c r="A9" s="269" t="s">
        <v>252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1"/>
    </row>
    <row r="10" spans="1:22" ht="31.5" customHeight="1">
      <c r="A10" s="66">
        <f>RANK(V10,$V$10:$V$11,0)</f>
        <v>1</v>
      </c>
      <c r="B10" s="46"/>
      <c r="C10" s="117" t="s">
        <v>194</v>
      </c>
      <c r="D10" s="220" t="s">
        <v>264</v>
      </c>
      <c r="E10" s="46" t="s">
        <v>20</v>
      </c>
      <c r="F10" s="105" t="s">
        <v>195</v>
      </c>
      <c r="G10" s="49" t="s">
        <v>196</v>
      </c>
      <c r="H10" s="47" t="s">
        <v>197</v>
      </c>
      <c r="I10" s="48" t="s">
        <v>22</v>
      </c>
      <c r="J10" s="34">
        <v>124</v>
      </c>
      <c r="K10" s="22">
        <f>ROUND(J10/1.8,5)</f>
        <v>68.88889</v>
      </c>
      <c r="L10" s="81">
        <f>RANK(K10,K$10:K$11,0)</f>
        <v>1</v>
      </c>
      <c r="M10" s="34">
        <v>126</v>
      </c>
      <c r="N10" s="22">
        <f>ROUND(M10/1.8,5)</f>
        <v>70</v>
      </c>
      <c r="O10" s="81">
        <f>RANK(N10,N$10:N$11,0)</f>
        <v>1</v>
      </c>
      <c r="P10" s="34">
        <v>123.5</v>
      </c>
      <c r="Q10" s="22">
        <f>ROUND(P10/1.8,5)</f>
        <v>68.61111</v>
      </c>
      <c r="R10" s="81">
        <f>RANK(Q10,Q$10:Q$11,0)</f>
        <v>1</v>
      </c>
      <c r="S10" s="40"/>
      <c r="T10" s="40"/>
      <c r="U10" s="34">
        <f>J10+M10+P10</f>
        <v>373.5</v>
      </c>
      <c r="V10" s="71">
        <f>ROUND(U10/1.8/3,5)</f>
        <v>69.16667</v>
      </c>
    </row>
    <row r="11" spans="1:22" ht="31.5" customHeight="1">
      <c r="A11" s="66">
        <f>RANK(V11,$V$10:$V$11,0)</f>
        <v>2</v>
      </c>
      <c r="B11" s="46"/>
      <c r="C11" s="36" t="s">
        <v>182</v>
      </c>
      <c r="D11" s="49" t="s">
        <v>265</v>
      </c>
      <c r="E11" s="46" t="s">
        <v>20</v>
      </c>
      <c r="F11" s="45" t="s">
        <v>183</v>
      </c>
      <c r="G11" s="49" t="s">
        <v>266</v>
      </c>
      <c r="H11" s="47" t="s">
        <v>267</v>
      </c>
      <c r="I11" s="48" t="s">
        <v>22</v>
      </c>
      <c r="J11" s="34">
        <v>118.5</v>
      </c>
      <c r="K11" s="22">
        <f>ROUND(J11/1.8,5)</f>
        <v>65.83333</v>
      </c>
      <c r="L11" s="81">
        <f>RANK(K11,K$10:K$11,0)</f>
        <v>2</v>
      </c>
      <c r="M11" s="34">
        <v>112.5</v>
      </c>
      <c r="N11" s="22">
        <f>ROUND(M11/1.8,5)</f>
        <v>62.5</v>
      </c>
      <c r="O11" s="81">
        <f>RANK(N11,N$10:N$11,0)</f>
        <v>2</v>
      </c>
      <c r="P11" s="34">
        <v>110</v>
      </c>
      <c r="Q11" s="22">
        <f>ROUND(P11/1.8,5)</f>
        <v>61.11111</v>
      </c>
      <c r="R11" s="81">
        <f>RANK(Q11,Q$10:Q$11,0)</f>
        <v>2</v>
      </c>
      <c r="S11" s="40">
        <v>1</v>
      </c>
      <c r="T11" s="40"/>
      <c r="U11" s="34">
        <f>J11+M11+P11</f>
        <v>341</v>
      </c>
      <c r="V11" s="71">
        <f>ROUND(U11/1.8/3,5)</f>
        <v>63.14815</v>
      </c>
    </row>
    <row r="12" spans="1:22" ht="31.5" customHeight="1">
      <c r="A12" s="269" t="s">
        <v>49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1"/>
    </row>
    <row r="13" spans="1:22" ht="31.5" customHeight="1">
      <c r="A13" s="66">
        <v>1</v>
      </c>
      <c r="B13" s="46">
        <v>2011</v>
      </c>
      <c r="C13" s="37" t="s">
        <v>203</v>
      </c>
      <c r="D13" s="49" t="s">
        <v>204</v>
      </c>
      <c r="E13" s="46" t="s">
        <v>20</v>
      </c>
      <c r="F13" s="104" t="s">
        <v>179</v>
      </c>
      <c r="G13" s="49" t="s">
        <v>180</v>
      </c>
      <c r="H13" s="47" t="s">
        <v>181</v>
      </c>
      <c r="I13" s="48" t="s">
        <v>22</v>
      </c>
      <c r="J13" s="34">
        <v>139.5</v>
      </c>
      <c r="K13" s="22">
        <f>ROUND(J13/2.2,5)</f>
        <v>63.40909</v>
      </c>
      <c r="L13" s="81">
        <v>1</v>
      </c>
      <c r="M13" s="34">
        <v>149</v>
      </c>
      <c r="N13" s="22">
        <f>ROUND(M13/2.2,5)</f>
        <v>67.72727</v>
      </c>
      <c r="O13" s="81">
        <v>1</v>
      </c>
      <c r="P13" s="34">
        <v>144.5</v>
      </c>
      <c r="Q13" s="22">
        <f>ROUND(P13/2.2,5)</f>
        <v>65.68182</v>
      </c>
      <c r="R13" s="81">
        <v>1</v>
      </c>
      <c r="S13" s="40"/>
      <c r="T13" s="40"/>
      <c r="U13" s="34">
        <f>J13+M13+P13</f>
        <v>433</v>
      </c>
      <c r="V13" s="71">
        <f>ROUND(U13/2.2/3,5)-0.5</f>
        <v>65.10606</v>
      </c>
    </row>
    <row r="14" spans="1:22" ht="30" customHeight="1">
      <c r="A14" s="23"/>
      <c r="B14" s="23"/>
      <c r="C14" s="27"/>
      <c r="D14" s="125"/>
      <c r="E14" s="125"/>
      <c r="F14" s="126"/>
      <c r="G14" s="127"/>
      <c r="H14" s="128"/>
      <c r="I14" s="32"/>
      <c r="J14" s="24"/>
      <c r="K14" s="25"/>
      <c r="L14" s="24"/>
      <c r="M14" s="24"/>
      <c r="N14" s="25"/>
      <c r="O14" s="24"/>
      <c r="P14" s="24"/>
      <c r="Q14" s="25"/>
      <c r="R14" s="24"/>
      <c r="S14" s="33"/>
      <c r="T14" s="33"/>
      <c r="U14" s="24"/>
      <c r="V14" s="26"/>
    </row>
    <row r="15" spans="1:22" s="129" customFormat="1" ht="30" customHeight="1">
      <c r="A15" s="130"/>
      <c r="B15" s="130"/>
      <c r="C15" s="131" t="s">
        <v>2</v>
      </c>
      <c r="D15" s="132"/>
      <c r="E15" s="132"/>
      <c r="F15" s="133"/>
      <c r="G15" s="133"/>
      <c r="H15" s="134"/>
      <c r="I15" s="58" t="s">
        <v>42</v>
      </c>
      <c r="J15" s="3"/>
      <c r="K15" s="3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spans="1:22" s="135" customFormat="1" ht="30" customHeight="1">
      <c r="A16" s="136"/>
      <c r="B16" s="136"/>
      <c r="C16" s="137" t="s">
        <v>3</v>
      </c>
      <c r="D16" s="138"/>
      <c r="E16" s="138"/>
      <c r="F16" s="120"/>
      <c r="G16" s="120"/>
      <c r="H16" s="139"/>
      <c r="I16" s="57" t="s">
        <v>28</v>
      </c>
      <c r="J16" s="3"/>
      <c r="K16" s="3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3:11" ht="12.75">
      <c r="C17" s="140"/>
      <c r="D17" s="140"/>
      <c r="E17" s="140"/>
      <c r="F17" s="140"/>
      <c r="G17" s="140"/>
      <c r="H17" s="140"/>
      <c r="I17" s="140"/>
      <c r="J17" s="141"/>
      <c r="K17" s="141"/>
    </row>
    <row r="18" spans="3:11" ht="12.75">
      <c r="C18" s="140"/>
      <c r="D18" s="140"/>
      <c r="E18" s="140"/>
      <c r="F18" s="140"/>
      <c r="G18" s="140"/>
      <c r="H18" s="140"/>
      <c r="I18" s="140"/>
      <c r="J18" s="141"/>
      <c r="K18" s="141"/>
    </row>
  </sheetData>
  <sheetProtection/>
  <mergeCells count="24">
    <mergeCell ref="A12:V12"/>
    <mergeCell ref="A9:V9"/>
    <mergeCell ref="S7:S8"/>
    <mergeCell ref="T7:T8"/>
    <mergeCell ref="U7:U8"/>
    <mergeCell ref="V7:V8"/>
    <mergeCell ref="G7:G8"/>
    <mergeCell ref="H7:H8"/>
    <mergeCell ref="I7:I8"/>
    <mergeCell ref="J7:L7"/>
    <mergeCell ref="M7:O7"/>
    <mergeCell ref="P7:R7"/>
    <mergeCell ref="A7:A8"/>
    <mergeCell ref="B7:B8"/>
    <mergeCell ref="C7:C8"/>
    <mergeCell ref="D7:D8"/>
    <mergeCell ref="E7:E8"/>
    <mergeCell ref="F7:F8"/>
    <mergeCell ref="A1:V1"/>
    <mergeCell ref="A2:V2"/>
    <mergeCell ref="A3:V3"/>
    <mergeCell ref="A4:V4"/>
    <mergeCell ref="A5:V5"/>
    <mergeCell ref="R6:V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G8" sqref="G1:H16384"/>
    </sheetView>
  </sheetViews>
  <sheetFormatPr defaultColWidth="9.140625" defaultRowHeight="12.75"/>
  <cols>
    <col min="1" max="1" width="4.7109375" style="0" customWidth="1"/>
    <col min="2" max="2" width="17.00390625" style="0" hidden="1" customWidth="1"/>
    <col min="3" max="3" width="24.7109375" style="0" customWidth="1"/>
    <col min="4" max="4" width="8.7109375" style="0" hidden="1" customWidth="1"/>
    <col min="5" max="5" width="6.7109375" style="0" customWidth="1"/>
    <col min="6" max="6" width="36.7109375" style="0" customWidth="1"/>
    <col min="7" max="7" width="8.7109375" style="0" hidden="1" customWidth="1"/>
    <col min="8" max="8" width="17.7109375" style="0" hidden="1" customWidth="1"/>
    <col min="9" max="9" width="22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6" customFormat="1" ht="30" customHeight="1">
      <c r="A1" s="221" t="s">
        <v>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6" customFormat="1" ht="30" customHeight="1">
      <c r="A2" s="285" t="s">
        <v>116</v>
      </c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</row>
    <row r="3" spans="1:23" s="6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30" customHeight="1">
      <c r="A5" s="287" t="s">
        <v>23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</row>
    <row r="6" spans="1:23" ht="30" customHeight="1">
      <c r="A6" s="221" t="s">
        <v>254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</row>
    <row r="7" spans="1:23" ht="30" customHeight="1">
      <c r="A7" s="230" t="s">
        <v>258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3" s="14" customFormat="1" ht="30" customHeight="1">
      <c r="A8" s="9" t="s">
        <v>29</v>
      </c>
      <c r="B8" s="9"/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84" t="s">
        <v>123</v>
      </c>
      <c r="S8" s="284"/>
      <c r="T8" s="284"/>
      <c r="U8" s="284"/>
      <c r="V8" s="284"/>
      <c r="W8" s="219"/>
    </row>
    <row r="9" spans="1:23" ht="19.5" customHeight="1">
      <c r="A9" s="231" t="s">
        <v>1</v>
      </c>
      <c r="B9" s="222" t="s">
        <v>15</v>
      </c>
      <c r="C9" s="275" t="s">
        <v>12</v>
      </c>
      <c r="D9" s="277" t="s">
        <v>10</v>
      </c>
      <c r="E9" s="279" t="s">
        <v>9</v>
      </c>
      <c r="F9" s="281" t="s">
        <v>13</v>
      </c>
      <c r="G9" s="277" t="s">
        <v>10</v>
      </c>
      <c r="H9" s="277" t="s">
        <v>8</v>
      </c>
      <c r="I9" s="273" t="s">
        <v>4</v>
      </c>
      <c r="J9" s="234" t="s">
        <v>30</v>
      </c>
      <c r="K9" s="235"/>
      <c r="L9" s="236"/>
      <c r="M9" s="234" t="s">
        <v>5</v>
      </c>
      <c r="N9" s="235"/>
      <c r="O9" s="236"/>
      <c r="P9" s="234" t="s">
        <v>31</v>
      </c>
      <c r="Q9" s="235"/>
      <c r="R9" s="236"/>
      <c r="S9" s="237" t="s">
        <v>18</v>
      </c>
      <c r="T9" s="247" t="s">
        <v>19</v>
      </c>
      <c r="U9" s="231" t="s">
        <v>6</v>
      </c>
      <c r="V9" s="249" t="s">
        <v>16</v>
      </c>
      <c r="W9" s="260" t="s">
        <v>24</v>
      </c>
    </row>
    <row r="10" spans="1:23" ht="39.75" customHeight="1">
      <c r="A10" s="232"/>
      <c r="B10" s="222"/>
      <c r="C10" s="276"/>
      <c r="D10" s="278"/>
      <c r="E10" s="280"/>
      <c r="F10" s="282"/>
      <c r="G10" s="278"/>
      <c r="H10" s="283"/>
      <c r="I10" s="274"/>
      <c r="J10" s="63" t="s">
        <v>11</v>
      </c>
      <c r="K10" s="64" t="s">
        <v>0</v>
      </c>
      <c r="L10" s="63" t="s">
        <v>1</v>
      </c>
      <c r="M10" s="63" t="s">
        <v>11</v>
      </c>
      <c r="N10" s="64" t="s">
        <v>0</v>
      </c>
      <c r="O10" s="63" t="s">
        <v>1</v>
      </c>
      <c r="P10" s="63" t="s">
        <v>11</v>
      </c>
      <c r="Q10" s="64" t="s">
        <v>0</v>
      </c>
      <c r="R10" s="63" t="s">
        <v>1</v>
      </c>
      <c r="S10" s="237"/>
      <c r="T10" s="248"/>
      <c r="U10" s="232"/>
      <c r="V10" s="250"/>
      <c r="W10" s="272"/>
    </row>
    <row r="11" spans="1:23" s="38" customFormat="1" ht="31.5" customHeight="1">
      <c r="A11" s="66">
        <f>RANK(V11,$V$11:$V$12,0)</f>
        <v>1</v>
      </c>
      <c r="B11" s="43" t="s">
        <v>56</v>
      </c>
      <c r="C11" s="37" t="s">
        <v>222</v>
      </c>
      <c r="D11" s="49" t="s">
        <v>223</v>
      </c>
      <c r="E11" s="46" t="s">
        <v>20</v>
      </c>
      <c r="F11" s="182" t="s">
        <v>224</v>
      </c>
      <c r="G11" s="162" t="s">
        <v>225</v>
      </c>
      <c r="H11" s="164" t="s">
        <v>226</v>
      </c>
      <c r="I11" s="48" t="s">
        <v>188</v>
      </c>
      <c r="J11" s="107">
        <v>200</v>
      </c>
      <c r="K11" s="108">
        <f>ROUND(J11/3,5)</f>
        <v>66.66667</v>
      </c>
      <c r="L11" s="109">
        <f>RANK(K11,K$11:K$12,0)</f>
        <v>1</v>
      </c>
      <c r="M11" s="107">
        <v>204</v>
      </c>
      <c r="N11" s="108">
        <f>ROUND(M11/3,5)</f>
        <v>68</v>
      </c>
      <c r="O11" s="109">
        <f>RANK(N11,N$11:N$12,0)</f>
        <v>1</v>
      </c>
      <c r="P11" s="107">
        <v>197.5</v>
      </c>
      <c r="Q11" s="108">
        <f>ROUND(P11/3,5)</f>
        <v>65.83333</v>
      </c>
      <c r="R11" s="109">
        <f>RANK(Q11,Q$11:Q$12,0)</f>
        <v>2</v>
      </c>
      <c r="S11" s="110"/>
      <c r="T11" s="110"/>
      <c r="U11" s="107">
        <f>J11+M11+P11</f>
        <v>601.5</v>
      </c>
      <c r="V11" s="72">
        <f>ROUND(U11/3/3,5)</f>
        <v>66.83333</v>
      </c>
      <c r="W11" s="111" t="s">
        <v>25</v>
      </c>
    </row>
    <row r="12" spans="1:23" s="38" customFormat="1" ht="31.5" customHeight="1">
      <c r="A12" s="66">
        <f>RANK(V12,$V$11:$V$12,0)</f>
        <v>2</v>
      </c>
      <c r="B12" s="46">
        <v>2007</v>
      </c>
      <c r="C12" s="159" t="s">
        <v>117</v>
      </c>
      <c r="D12" s="49" t="s">
        <v>82</v>
      </c>
      <c r="E12" s="46">
        <v>2</v>
      </c>
      <c r="F12" s="4" t="s">
        <v>83</v>
      </c>
      <c r="G12" s="49" t="s">
        <v>84</v>
      </c>
      <c r="H12" s="47" t="s">
        <v>85</v>
      </c>
      <c r="I12" s="48" t="s">
        <v>22</v>
      </c>
      <c r="J12" s="107">
        <v>197.5</v>
      </c>
      <c r="K12" s="108">
        <f>ROUND(J12/3,5)</f>
        <v>65.83333</v>
      </c>
      <c r="L12" s="109">
        <f>RANK(K12,K$11:K$12,0)</f>
        <v>2</v>
      </c>
      <c r="M12" s="107">
        <v>196.5</v>
      </c>
      <c r="N12" s="108">
        <f>ROUND(M12/3,5)</f>
        <v>65.5</v>
      </c>
      <c r="O12" s="109">
        <f>RANK(N12,N$11:N$12,0)</f>
        <v>2</v>
      </c>
      <c r="P12" s="107">
        <v>200</v>
      </c>
      <c r="Q12" s="108">
        <f>ROUND(P12/3,5)</f>
        <v>66.66667</v>
      </c>
      <c r="R12" s="109">
        <f>RANK(Q12,Q$11:Q$12,0)</f>
        <v>1</v>
      </c>
      <c r="S12" s="110"/>
      <c r="T12" s="110"/>
      <c r="U12" s="107">
        <f>J12+M12+P12</f>
        <v>594</v>
      </c>
      <c r="V12" s="72">
        <f>ROUND(U12/3/3,5)</f>
        <v>66</v>
      </c>
      <c r="W12" s="111" t="s">
        <v>25</v>
      </c>
    </row>
    <row r="13" spans="1:22" ht="30" customHeight="1">
      <c r="A13" s="23"/>
      <c r="B13" s="23"/>
      <c r="C13" s="27"/>
      <c r="D13" s="28"/>
      <c r="E13" s="28"/>
      <c r="F13" s="29"/>
      <c r="G13" s="30"/>
      <c r="H13" s="31"/>
      <c r="I13" s="32"/>
      <c r="J13" s="24"/>
      <c r="K13" s="25"/>
      <c r="L13" s="24"/>
      <c r="M13" s="24"/>
      <c r="N13" s="25"/>
      <c r="O13" s="24"/>
      <c r="P13" s="24"/>
      <c r="Q13" s="25"/>
      <c r="R13" s="24"/>
      <c r="S13" s="33"/>
      <c r="T13" s="33"/>
      <c r="U13" s="24"/>
      <c r="V13" s="26"/>
    </row>
    <row r="14" spans="1:22" ht="30" customHeight="1">
      <c r="A14" s="7"/>
      <c r="B14" s="7"/>
      <c r="C14" s="15" t="s">
        <v>2</v>
      </c>
      <c r="D14" s="16"/>
      <c r="E14" s="16"/>
      <c r="F14" s="7"/>
      <c r="G14" s="7"/>
      <c r="H14" s="17"/>
      <c r="I14" s="58" t="s">
        <v>42</v>
      </c>
      <c r="J14" s="3"/>
      <c r="K14" s="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3" ht="30" customHeight="1">
      <c r="A15" s="19"/>
      <c r="B15" s="19"/>
      <c r="C15" s="20" t="s">
        <v>3</v>
      </c>
      <c r="D15" s="8"/>
      <c r="E15" s="8"/>
      <c r="F15" s="13"/>
      <c r="G15" s="13"/>
      <c r="H15" s="5"/>
      <c r="I15" s="57" t="s">
        <v>28</v>
      </c>
      <c r="J15" s="3"/>
      <c r="K15" s="3"/>
      <c r="L15" s="13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8"/>
    </row>
    <row r="16" spans="1:23" s="18" customFormat="1" ht="24.75" customHeight="1">
      <c r="A16"/>
      <c r="B16"/>
      <c r="C16" s="1"/>
      <c r="D16" s="1"/>
      <c r="E16" s="1"/>
      <c r="F16" s="1"/>
      <c r="G16" s="1"/>
      <c r="H16" s="1"/>
      <c r="I16" s="1"/>
      <c r="J16" s="1"/>
      <c r="K16" s="1"/>
      <c r="L16"/>
      <c r="M16"/>
      <c r="N16"/>
      <c r="O16"/>
      <c r="P16"/>
      <c r="Q16"/>
      <c r="R16"/>
      <c r="S16"/>
      <c r="T16"/>
      <c r="U16"/>
      <c r="V16"/>
      <c r="W16" s="21"/>
    </row>
    <row r="17" spans="1:23" s="21" customFormat="1" ht="24.75" customHeight="1">
      <c r="A17"/>
      <c r="B17"/>
      <c r="C17" s="1"/>
      <c r="D17" s="1"/>
      <c r="E17" s="1"/>
      <c r="F17" s="1"/>
      <c r="G17" s="1"/>
      <c r="H17" s="1"/>
      <c r="I17" s="1"/>
      <c r="J17" s="1"/>
      <c r="K17" s="1"/>
      <c r="L17"/>
      <c r="M17"/>
      <c r="N17"/>
      <c r="O17"/>
      <c r="P17"/>
      <c r="Q17"/>
      <c r="R17"/>
      <c r="S17"/>
      <c r="T17"/>
      <c r="U17"/>
      <c r="V17"/>
      <c r="W17"/>
    </row>
  </sheetData>
  <sheetProtection/>
  <mergeCells count="25">
    <mergeCell ref="A1:W1"/>
    <mergeCell ref="A2:W2"/>
    <mergeCell ref="A3:W3"/>
    <mergeCell ref="A4:W4"/>
    <mergeCell ref="A5:W5"/>
    <mergeCell ref="A6:W6"/>
    <mergeCell ref="A7:W7"/>
    <mergeCell ref="A9:A10"/>
    <mergeCell ref="B9:B10"/>
    <mergeCell ref="C9:C10"/>
    <mergeCell ref="D9:D10"/>
    <mergeCell ref="E9:E10"/>
    <mergeCell ref="F9:F10"/>
    <mergeCell ref="G9:G10"/>
    <mergeCell ref="H9:H10"/>
    <mergeCell ref="R8:V8"/>
    <mergeCell ref="U9:U10"/>
    <mergeCell ref="V9:V10"/>
    <mergeCell ref="W9:W10"/>
    <mergeCell ref="I9:I10"/>
    <mergeCell ref="J9:L9"/>
    <mergeCell ref="M9:O9"/>
    <mergeCell ref="P9:R9"/>
    <mergeCell ref="S9:S10"/>
    <mergeCell ref="T9:T1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G8" sqref="G1:H16384"/>
    </sheetView>
  </sheetViews>
  <sheetFormatPr defaultColWidth="9.140625" defaultRowHeight="12.75"/>
  <cols>
    <col min="1" max="1" width="4.7109375" style="0" customWidth="1"/>
    <col min="2" max="2" width="17.00390625" style="0" hidden="1" customWidth="1"/>
    <col min="3" max="3" width="24.7109375" style="0" customWidth="1"/>
    <col min="4" max="4" width="8.7109375" style="0" hidden="1" customWidth="1"/>
    <col min="5" max="5" width="6.7109375" style="0" customWidth="1"/>
    <col min="6" max="6" width="36.7109375" style="0" customWidth="1"/>
    <col min="7" max="7" width="8.7109375" style="0" hidden="1" customWidth="1"/>
    <col min="8" max="8" width="17.7109375" style="0" hidden="1" customWidth="1"/>
    <col min="9" max="9" width="22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customWidth="1"/>
  </cols>
  <sheetData>
    <row r="1" spans="1:23" s="6" customFormat="1" ht="30" customHeight="1">
      <c r="A1" s="221" t="s">
        <v>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6" customFormat="1" ht="30" customHeight="1">
      <c r="A2" s="285" t="s">
        <v>116</v>
      </c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</row>
    <row r="3" spans="1:23" s="6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30" customHeight="1">
      <c r="A5" s="287" t="s">
        <v>23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</row>
    <row r="6" spans="1:23" ht="30" customHeight="1">
      <c r="A6" s="221" t="s">
        <v>17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</row>
    <row r="7" spans="1:23" ht="30" customHeight="1">
      <c r="A7" s="230" t="s">
        <v>257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3" s="14" customFormat="1" ht="30" customHeight="1">
      <c r="A8" s="9" t="s">
        <v>29</v>
      </c>
      <c r="B8" s="9"/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84" t="s">
        <v>123</v>
      </c>
      <c r="S8" s="284"/>
      <c r="T8" s="284"/>
      <c r="U8" s="284"/>
      <c r="V8" s="284"/>
      <c r="W8" s="284"/>
    </row>
    <row r="9" spans="1:23" ht="19.5" customHeight="1">
      <c r="A9" s="231" t="s">
        <v>1</v>
      </c>
      <c r="B9" s="222" t="s">
        <v>15</v>
      </c>
      <c r="C9" s="275" t="s">
        <v>12</v>
      </c>
      <c r="D9" s="277" t="s">
        <v>10</v>
      </c>
      <c r="E9" s="279" t="s">
        <v>9</v>
      </c>
      <c r="F9" s="281" t="s">
        <v>13</v>
      </c>
      <c r="G9" s="277" t="s">
        <v>10</v>
      </c>
      <c r="H9" s="277" t="s">
        <v>8</v>
      </c>
      <c r="I9" s="273" t="s">
        <v>4</v>
      </c>
      <c r="J9" s="234" t="s">
        <v>30</v>
      </c>
      <c r="K9" s="235"/>
      <c r="L9" s="236"/>
      <c r="M9" s="234" t="s">
        <v>5</v>
      </c>
      <c r="N9" s="235"/>
      <c r="O9" s="236"/>
      <c r="P9" s="234" t="s">
        <v>31</v>
      </c>
      <c r="Q9" s="235"/>
      <c r="R9" s="236"/>
      <c r="S9" s="237" t="s">
        <v>18</v>
      </c>
      <c r="T9" s="247" t="s">
        <v>19</v>
      </c>
      <c r="U9" s="231" t="s">
        <v>6</v>
      </c>
      <c r="V9" s="249" t="s">
        <v>16</v>
      </c>
      <c r="W9" s="260" t="s">
        <v>24</v>
      </c>
    </row>
    <row r="10" spans="1:23" ht="39.75" customHeight="1">
      <c r="A10" s="232"/>
      <c r="B10" s="222"/>
      <c r="C10" s="276"/>
      <c r="D10" s="278"/>
      <c r="E10" s="280"/>
      <c r="F10" s="282"/>
      <c r="G10" s="278"/>
      <c r="H10" s="283"/>
      <c r="I10" s="274"/>
      <c r="J10" s="63" t="s">
        <v>11</v>
      </c>
      <c r="K10" s="64" t="s">
        <v>0</v>
      </c>
      <c r="L10" s="63" t="s">
        <v>1</v>
      </c>
      <c r="M10" s="63" t="s">
        <v>11</v>
      </c>
      <c r="N10" s="64" t="s">
        <v>0</v>
      </c>
      <c r="O10" s="63" t="s">
        <v>1</v>
      </c>
      <c r="P10" s="63" t="s">
        <v>11</v>
      </c>
      <c r="Q10" s="64" t="s">
        <v>0</v>
      </c>
      <c r="R10" s="63" t="s">
        <v>1</v>
      </c>
      <c r="S10" s="237"/>
      <c r="T10" s="248"/>
      <c r="U10" s="232"/>
      <c r="V10" s="250"/>
      <c r="W10" s="272"/>
    </row>
    <row r="11" spans="1:23" s="38" customFormat="1" ht="31.5" customHeight="1">
      <c r="A11" s="66">
        <f aca="true" t="shared" si="0" ref="A11:A16">RANK(V11,$V$11:$V$16,0)</f>
        <v>1</v>
      </c>
      <c r="B11" s="43" t="s">
        <v>142</v>
      </c>
      <c r="C11" s="37" t="s">
        <v>213</v>
      </c>
      <c r="D11" s="49" t="s">
        <v>214</v>
      </c>
      <c r="E11" s="46" t="s">
        <v>21</v>
      </c>
      <c r="F11" s="45" t="s">
        <v>215</v>
      </c>
      <c r="G11" s="49" t="s">
        <v>216</v>
      </c>
      <c r="H11" s="47" t="s">
        <v>217</v>
      </c>
      <c r="I11" s="48" t="s">
        <v>59</v>
      </c>
      <c r="J11" s="107">
        <v>210</v>
      </c>
      <c r="K11" s="108">
        <f aca="true" t="shared" si="1" ref="K11:K16">ROUND(J11/3,5)</f>
        <v>70</v>
      </c>
      <c r="L11" s="109">
        <f aca="true" t="shared" si="2" ref="L11:L16">RANK(K11,K$11:K$16,0)</f>
        <v>1</v>
      </c>
      <c r="M11" s="107">
        <v>217.5</v>
      </c>
      <c r="N11" s="108">
        <f aca="true" t="shared" si="3" ref="N11:N16">ROUND(M11/3,5)</f>
        <v>72.5</v>
      </c>
      <c r="O11" s="109">
        <f aca="true" t="shared" si="4" ref="O11:O16">RANK(N11,N$11:N$16,0)</f>
        <v>1</v>
      </c>
      <c r="P11" s="107">
        <v>210</v>
      </c>
      <c r="Q11" s="108">
        <f aca="true" t="shared" si="5" ref="Q11:Q16">ROUND(P11/3,5)</f>
        <v>70</v>
      </c>
      <c r="R11" s="109">
        <f aca="true" t="shared" si="6" ref="R11:R16">RANK(Q11,Q$11:Q$16,0)</f>
        <v>1</v>
      </c>
      <c r="S11" s="110"/>
      <c r="T11" s="110"/>
      <c r="U11" s="107">
        <f aca="true" t="shared" si="7" ref="U11:U16">J11+M11+P11</f>
        <v>637.5</v>
      </c>
      <c r="V11" s="72">
        <f aca="true" t="shared" si="8" ref="V11:V16">ROUND(U11/3/3,5)</f>
        <v>70.83333</v>
      </c>
      <c r="W11" s="124" t="s">
        <v>25</v>
      </c>
    </row>
    <row r="12" spans="1:23" s="38" customFormat="1" ht="31.5" customHeight="1">
      <c r="A12" s="66">
        <f t="shared" si="0"/>
        <v>2</v>
      </c>
      <c r="B12" s="46" t="s">
        <v>152</v>
      </c>
      <c r="C12" s="44" t="s">
        <v>205</v>
      </c>
      <c r="D12" s="49" t="s">
        <v>206</v>
      </c>
      <c r="E12" s="46" t="s">
        <v>21</v>
      </c>
      <c r="F12" s="69" t="s">
        <v>207</v>
      </c>
      <c r="G12" s="49" t="s">
        <v>208</v>
      </c>
      <c r="H12" s="47" t="s">
        <v>209</v>
      </c>
      <c r="I12" s="48" t="s">
        <v>22</v>
      </c>
      <c r="J12" s="107">
        <v>205</v>
      </c>
      <c r="K12" s="108">
        <f t="shared" si="1"/>
        <v>68.33333</v>
      </c>
      <c r="L12" s="109">
        <f t="shared" si="2"/>
        <v>2</v>
      </c>
      <c r="M12" s="107">
        <v>203</v>
      </c>
      <c r="N12" s="108">
        <f t="shared" si="3"/>
        <v>67.66667</v>
      </c>
      <c r="O12" s="109">
        <f t="shared" si="4"/>
        <v>2</v>
      </c>
      <c r="P12" s="107">
        <v>203.5</v>
      </c>
      <c r="Q12" s="108">
        <f t="shared" si="5"/>
        <v>67.83333</v>
      </c>
      <c r="R12" s="109">
        <f t="shared" si="6"/>
        <v>2</v>
      </c>
      <c r="S12" s="110"/>
      <c r="T12" s="110"/>
      <c r="U12" s="107">
        <f t="shared" si="7"/>
        <v>611.5</v>
      </c>
      <c r="V12" s="72">
        <f t="shared" si="8"/>
        <v>67.94444</v>
      </c>
      <c r="W12" s="124" t="s">
        <v>25</v>
      </c>
    </row>
    <row r="13" spans="1:23" s="38" customFormat="1" ht="31.5" customHeight="1">
      <c r="A13" s="66">
        <f t="shared" si="0"/>
        <v>3</v>
      </c>
      <c r="B13" s="160" t="s">
        <v>99</v>
      </c>
      <c r="C13" s="177" t="s">
        <v>100</v>
      </c>
      <c r="D13" s="162" t="s">
        <v>101</v>
      </c>
      <c r="E13" s="160" t="s">
        <v>40</v>
      </c>
      <c r="F13" s="178" t="s">
        <v>168</v>
      </c>
      <c r="G13" s="220" t="s">
        <v>264</v>
      </c>
      <c r="H13" s="164" t="s">
        <v>169</v>
      </c>
      <c r="I13" s="179" t="s">
        <v>102</v>
      </c>
      <c r="J13" s="107">
        <v>203</v>
      </c>
      <c r="K13" s="108">
        <f t="shared" si="1"/>
        <v>67.66667</v>
      </c>
      <c r="L13" s="109">
        <f t="shared" si="2"/>
        <v>3</v>
      </c>
      <c r="M13" s="107">
        <v>203</v>
      </c>
      <c r="N13" s="108">
        <f t="shared" si="3"/>
        <v>67.66667</v>
      </c>
      <c r="O13" s="109">
        <f t="shared" si="4"/>
        <v>2</v>
      </c>
      <c r="P13" s="107">
        <v>202</v>
      </c>
      <c r="Q13" s="108">
        <f t="shared" si="5"/>
        <v>67.33333</v>
      </c>
      <c r="R13" s="109">
        <f t="shared" si="6"/>
        <v>3</v>
      </c>
      <c r="S13" s="110"/>
      <c r="T13" s="110"/>
      <c r="U13" s="107">
        <f t="shared" si="7"/>
        <v>608</v>
      </c>
      <c r="V13" s="72">
        <f t="shared" si="8"/>
        <v>67.55556</v>
      </c>
      <c r="W13" s="124" t="s">
        <v>25</v>
      </c>
    </row>
    <row r="14" spans="1:23" s="38" customFormat="1" ht="31.5" customHeight="1">
      <c r="A14" s="66">
        <f t="shared" si="0"/>
        <v>4</v>
      </c>
      <c r="B14" s="167">
        <v>1985</v>
      </c>
      <c r="C14" s="44" t="s">
        <v>127</v>
      </c>
      <c r="D14" s="168" t="s">
        <v>128</v>
      </c>
      <c r="E14" s="169" t="s">
        <v>40</v>
      </c>
      <c r="F14" s="35" t="s">
        <v>210</v>
      </c>
      <c r="G14" s="49" t="s">
        <v>211</v>
      </c>
      <c r="H14" s="47" t="s">
        <v>212</v>
      </c>
      <c r="I14" s="48" t="s">
        <v>22</v>
      </c>
      <c r="J14" s="107">
        <v>199.5</v>
      </c>
      <c r="K14" s="108">
        <f t="shared" si="1"/>
        <v>66.5</v>
      </c>
      <c r="L14" s="109">
        <f t="shared" si="2"/>
        <v>4</v>
      </c>
      <c r="M14" s="107">
        <v>200.5</v>
      </c>
      <c r="N14" s="108">
        <f t="shared" si="3"/>
        <v>66.83333</v>
      </c>
      <c r="O14" s="109">
        <f t="shared" si="4"/>
        <v>4</v>
      </c>
      <c r="P14" s="107">
        <v>199</v>
      </c>
      <c r="Q14" s="108">
        <f t="shared" si="5"/>
        <v>66.33333</v>
      </c>
      <c r="R14" s="109">
        <f t="shared" si="6"/>
        <v>4</v>
      </c>
      <c r="S14" s="110"/>
      <c r="T14" s="110"/>
      <c r="U14" s="107">
        <f t="shared" si="7"/>
        <v>599</v>
      </c>
      <c r="V14" s="72">
        <f t="shared" si="8"/>
        <v>66.55556</v>
      </c>
      <c r="W14" s="124" t="s">
        <v>25</v>
      </c>
    </row>
    <row r="15" spans="1:23" s="38" customFormat="1" ht="31.5" customHeight="1">
      <c r="A15" s="66">
        <f t="shared" si="0"/>
        <v>5</v>
      </c>
      <c r="B15" s="46" t="s">
        <v>170</v>
      </c>
      <c r="C15" s="2" t="s">
        <v>171</v>
      </c>
      <c r="D15" s="49" t="s">
        <v>172</v>
      </c>
      <c r="E15" s="46" t="s">
        <v>21</v>
      </c>
      <c r="F15" s="68" t="s">
        <v>174</v>
      </c>
      <c r="G15" s="49" t="s">
        <v>175</v>
      </c>
      <c r="H15" s="47" t="s">
        <v>173</v>
      </c>
      <c r="I15" s="48" t="s">
        <v>158</v>
      </c>
      <c r="J15" s="107">
        <v>198</v>
      </c>
      <c r="K15" s="108">
        <f t="shared" si="1"/>
        <v>66</v>
      </c>
      <c r="L15" s="109">
        <f t="shared" si="2"/>
        <v>5</v>
      </c>
      <c r="M15" s="107">
        <v>192</v>
      </c>
      <c r="N15" s="108">
        <f t="shared" si="3"/>
        <v>64</v>
      </c>
      <c r="O15" s="109">
        <f t="shared" si="4"/>
        <v>5</v>
      </c>
      <c r="P15" s="107">
        <v>195</v>
      </c>
      <c r="Q15" s="108">
        <f t="shared" si="5"/>
        <v>65</v>
      </c>
      <c r="R15" s="109">
        <f t="shared" si="6"/>
        <v>5</v>
      </c>
      <c r="S15" s="110"/>
      <c r="T15" s="110"/>
      <c r="U15" s="107">
        <f t="shared" si="7"/>
        <v>585</v>
      </c>
      <c r="V15" s="72">
        <f t="shared" si="8"/>
        <v>65</v>
      </c>
      <c r="W15" s="124" t="s">
        <v>25</v>
      </c>
    </row>
    <row r="16" spans="1:23" s="38" customFormat="1" ht="31.5" customHeight="1">
      <c r="A16" s="66">
        <f t="shared" si="0"/>
        <v>6</v>
      </c>
      <c r="B16" s="46">
        <v>1991</v>
      </c>
      <c r="C16" s="106" t="s">
        <v>218</v>
      </c>
      <c r="D16" s="49" t="s">
        <v>219</v>
      </c>
      <c r="E16" s="46" t="s">
        <v>21</v>
      </c>
      <c r="F16" s="4" t="s">
        <v>220</v>
      </c>
      <c r="G16" s="220" t="s">
        <v>264</v>
      </c>
      <c r="H16" s="47" t="s">
        <v>221</v>
      </c>
      <c r="I16" s="48" t="s">
        <v>50</v>
      </c>
      <c r="J16" s="107">
        <v>187</v>
      </c>
      <c r="K16" s="108">
        <f t="shared" si="1"/>
        <v>62.33333</v>
      </c>
      <c r="L16" s="109">
        <f t="shared" si="2"/>
        <v>6</v>
      </c>
      <c r="M16" s="107">
        <v>174</v>
      </c>
      <c r="N16" s="108">
        <f t="shared" si="3"/>
        <v>58</v>
      </c>
      <c r="O16" s="109">
        <f t="shared" si="4"/>
        <v>6</v>
      </c>
      <c r="P16" s="107">
        <v>182</v>
      </c>
      <c r="Q16" s="108">
        <f t="shared" si="5"/>
        <v>60.66667</v>
      </c>
      <c r="R16" s="109">
        <f t="shared" si="6"/>
        <v>6</v>
      </c>
      <c r="S16" s="110"/>
      <c r="T16" s="110"/>
      <c r="U16" s="107">
        <f t="shared" si="7"/>
        <v>543</v>
      </c>
      <c r="V16" s="72">
        <f t="shared" si="8"/>
        <v>60.33333</v>
      </c>
      <c r="W16" s="112"/>
    </row>
    <row r="17" spans="1:22" ht="30" customHeight="1">
      <c r="A17" s="23"/>
      <c r="B17" s="23"/>
      <c r="C17" s="27"/>
      <c r="D17" s="28"/>
      <c r="E17" s="28"/>
      <c r="F17" s="29"/>
      <c r="G17" s="30"/>
      <c r="H17" s="31"/>
      <c r="I17" s="32"/>
      <c r="J17" s="24"/>
      <c r="K17" s="25"/>
      <c r="L17" s="24"/>
      <c r="M17" s="24"/>
      <c r="N17" s="25"/>
      <c r="O17" s="24"/>
      <c r="P17" s="24"/>
      <c r="Q17" s="25"/>
      <c r="R17" s="24"/>
      <c r="S17" s="33"/>
      <c r="T17" s="33"/>
      <c r="U17" s="24"/>
      <c r="V17" s="26"/>
    </row>
    <row r="18" spans="1:22" ht="30" customHeight="1">
      <c r="A18" s="7"/>
      <c r="B18" s="7"/>
      <c r="C18" s="15" t="s">
        <v>2</v>
      </c>
      <c r="D18" s="16"/>
      <c r="E18" s="16"/>
      <c r="F18" s="7"/>
      <c r="G18" s="7"/>
      <c r="H18" s="17"/>
      <c r="I18" s="58" t="s">
        <v>42</v>
      </c>
      <c r="J18" s="3"/>
      <c r="K18" s="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ht="30" customHeight="1">
      <c r="A19" s="19"/>
      <c r="B19" s="19"/>
      <c r="C19" s="20" t="s">
        <v>3</v>
      </c>
      <c r="D19" s="8"/>
      <c r="E19" s="8"/>
      <c r="F19" s="13"/>
      <c r="G19" s="13"/>
      <c r="H19" s="5"/>
      <c r="I19" s="57" t="s">
        <v>28</v>
      </c>
      <c r="J19" s="3"/>
      <c r="K19" s="3"/>
      <c r="L19" s="13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8"/>
    </row>
    <row r="20" spans="1:23" s="18" customFormat="1" ht="24.75" customHeight="1">
      <c r="A20"/>
      <c r="B20"/>
      <c r="C20" s="1"/>
      <c r="D20" s="1"/>
      <c r="E20" s="1"/>
      <c r="F20" s="1"/>
      <c r="G20" s="1"/>
      <c r="H20" s="1"/>
      <c r="I20" s="1"/>
      <c r="J20" s="1"/>
      <c r="K20" s="1"/>
      <c r="L20"/>
      <c r="M20"/>
      <c r="N20"/>
      <c r="O20"/>
      <c r="P20"/>
      <c r="Q20"/>
      <c r="R20"/>
      <c r="S20"/>
      <c r="T20"/>
      <c r="U20"/>
      <c r="V20"/>
      <c r="W20" s="21"/>
    </row>
    <row r="21" spans="1:23" s="21" customFormat="1" ht="24.75" customHeight="1">
      <c r="A21"/>
      <c r="B21"/>
      <c r="C21" s="1"/>
      <c r="D21" s="1"/>
      <c r="E21" s="1"/>
      <c r="F21" s="1"/>
      <c r="G21" s="1"/>
      <c r="H21" s="1"/>
      <c r="I21" s="1"/>
      <c r="J21" s="1"/>
      <c r="K21" s="1"/>
      <c r="L21"/>
      <c r="M21"/>
      <c r="N21"/>
      <c r="O21"/>
      <c r="P21"/>
      <c r="Q21"/>
      <c r="R21"/>
      <c r="S21"/>
      <c r="T21"/>
      <c r="U21"/>
      <c r="V21"/>
      <c r="W21"/>
    </row>
  </sheetData>
  <sheetProtection/>
  <mergeCells count="25">
    <mergeCell ref="T9:T10"/>
    <mergeCell ref="G9:G10"/>
    <mergeCell ref="H9:H10"/>
    <mergeCell ref="U9:U10"/>
    <mergeCell ref="V9:V10"/>
    <mergeCell ref="W9:W10"/>
    <mergeCell ref="I9:I10"/>
    <mergeCell ref="J9:L9"/>
    <mergeCell ref="M9:O9"/>
    <mergeCell ref="A7:W7"/>
    <mergeCell ref="R8:W8"/>
    <mergeCell ref="P9:R9"/>
    <mergeCell ref="S9:S10"/>
    <mergeCell ref="A9:A10"/>
    <mergeCell ref="B9:B10"/>
    <mergeCell ref="C9:C10"/>
    <mergeCell ref="D9:D10"/>
    <mergeCell ref="E9:E10"/>
    <mergeCell ref="F9:F10"/>
    <mergeCell ref="A1:W1"/>
    <mergeCell ref="A2:W2"/>
    <mergeCell ref="A3:W3"/>
    <mergeCell ref="A4:W4"/>
    <mergeCell ref="A5:W5"/>
    <mergeCell ref="A6:W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workbookViewId="0" topLeftCell="A4">
      <selection activeCell="G6" sqref="G1:H16384"/>
    </sheetView>
  </sheetViews>
  <sheetFormatPr defaultColWidth="9.140625" defaultRowHeight="12.75"/>
  <cols>
    <col min="1" max="1" width="4.7109375" style="0" customWidth="1"/>
    <col min="2" max="2" width="6.421875" style="0" hidden="1" customWidth="1"/>
    <col min="3" max="3" width="24.7109375" style="0" customWidth="1"/>
    <col min="4" max="4" width="8.7109375" style="0" hidden="1" customWidth="1"/>
    <col min="5" max="5" width="6.7109375" style="0" customWidth="1"/>
    <col min="6" max="6" width="36.7109375" style="0" customWidth="1"/>
    <col min="7" max="7" width="8.7109375" style="0" hidden="1" customWidth="1"/>
    <col min="8" max="8" width="17.7109375" style="0" hidden="1" customWidth="1"/>
    <col min="9" max="9" width="22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6" customFormat="1" ht="30" customHeight="1">
      <c r="A1" s="221" t="s">
        <v>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6" customFormat="1" ht="30" customHeight="1">
      <c r="A2" s="285" t="s">
        <v>116</v>
      </c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</row>
    <row r="3" spans="1:23" s="6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30" customHeight="1">
      <c r="A5" s="230" t="s">
        <v>259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3" s="14" customFormat="1" ht="30" customHeight="1">
      <c r="A6" s="9" t="s">
        <v>29</v>
      </c>
      <c r="B6" s="9"/>
      <c r="C6" s="10"/>
      <c r="D6" s="11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84" t="s">
        <v>123</v>
      </c>
      <c r="S6" s="284"/>
      <c r="T6" s="284"/>
      <c r="U6" s="284"/>
      <c r="V6" s="284"/>
      <c r="W6" s="284"/>
    </row>
    <row r="7" spans="1:23" ht="19.5" customHeight="1">
      <c r="A7" s="231" t="s">
        <v>1</v>
      </c>
      <c r="B7" s="222" t="s">
        <v>15</v>
      </c>
      <c r="C7" s="275" t="s">
        <v>12</v>
      </c>
      <c r="D7" s="277" t="s">
        <v>10</v>
      </c>
      <c r="E7" s="279" t="s">
        <v>9</v>
      </c>
      <c r="F7" s="281" t="s">
        <v>13</v>
      </c>
      <c r="G7" s="277" t="s">
        <v>10</v>
      </c>
      <c r="H7" s="277" t="s">
        <v>8</v>
      </c>
      <c r="I7" s="273" t="s">
        <v>4</v>
      </c>
      <c r="J7" s="234" t="s">
        <v>30</v>
      </c>
      <c r="K7" s="235"/>
      <c r="L7" s="236"/>
      <c r="M7" s="234" t="s">
        <v>5</v>
      </c>
      <c r="N7" s="235"/>
      <c r="O7" s="236"/>
      <c r="P7" s="234" t="s">
        <v>31</v>
      </c>
      <c r="Q7" s="235"/>
      <c r="R7" s="236"/>
      <c r="S7" s="237" t="s">
        <v>18</v>
      </c>
      <c r="T7" s="247" t="s">
        <v>19</v>
      </c>
      <c r="U7" s="231" t="s">
        <v>6</v>
      </c>
      <c r="V7" s="249" t="s">
        <v>16</v>
      </c>
      <c r="W7" s="260" t="s">
        <v>24</v>
      </c>
    </row>
    <row r="8" spans="1:23" ht="39.75" customHeight="1">
      <c r="A8" s="232"/>
      <c r="B8" s="222"/>
      <c r="C8" s="276"/>
      <c r="D8" s="278"/>
      <c r="E8" s="280"/>
      <c r="F8" s="282"/>
      <c r="G8" s="278"/>
      <c r="H8" s="283"/>
      <c r="I8" s="274"/>
      <c r="J8" s="63" t="s">
        <v>11</v>
      </c>
      <c r="K8" s="64" t="s">
        <v>0</v>
      </c>
      <c r="L8" s="63" t="s">
        <v>1</v>
      </c>
      <c r="M8" s="63" t="s">
        <v>11</v>
      </c>
      <c r="N8" s="64" t="s">
        <v>0</v>
      </c>
      <c r="O8" s="63" t="s">
        <v>1</v>
      </c>
      <c r="P8" s="63" t="s">
        <v>11</v>
      </c>
      <c r="Q8" s="64" t="s">
        <v>0</v>
      </c>
      <c r="R8" s="63" t="s">
        <v>1</v>
      </c>
      <c r="S8" s="237"/>
      <c r="T8" s="248"/>
      <c r="U8" s="232"/>
      <c r="V8" s="250"/>
      <c r="W8" s="272"/>
    </row>
    <row r="9" spans="1:23" ht="31.5" customHeight="1">
      <c r="A9" s="288" t="s">
        <v>120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0"/>
      <c r="W9" s="165"/>
    </row>
    <row r="10" spans="1:23" ht="31.5" customHeight="1">
      <c r="A10" s="66">
        <f>RANK(V10,$V$10:$V$12,0)</f>
        <v>1</v>
      </c>
      <c r="B10" s="167">
        <v>1985</v>
      </c>
      <c r="C10" s="44" t="s">
        <v>127</v>
      </c>
      <c r="D10" s="168" t="s">
        <v>128</v>
      </c>
      <c r="E10" s="169" t="s">
        <v>40</v>
      </c>
      <c r="F10" s="101" t="s">
        <v>176</v>
      </c>
      <c r="G10" s="168" t="s">
        <v>268</v>
      </c>
      <c r="H10" s="175" t="s">
        <v>141</v>
      </c>
      <c r="I10" s="48" t="s">
        <v>22</v>
      </c>
      <c r="J10" s="34">
        <v>221</v>
      </c>
      <c r="K10" s="51">
        <f>ROUND(J10/3.3,5)</f>
        <v>66.9697</v>
      </c>
      <c r="L10" s="70">
        <f>RANK(K10,K$10:K$12,0)</f>
        <v>2</v>
      </c>
      <c r="M10" s="34">
        <v>220.5</v>
      </c>
      <c r="N10" s="51">
        <f>ROUND(M10/3.3,5)</f>
        <v>66.81818</v>
      </c>
      <c r="O10" s="70">
        <f>RANK(N10,N$10:N$12,0)</f>
        <v>1</v>
      </c>
      <c r="P10" s="34">
        <v>215.5</v>
      </c>
      <c r="Q10" s="51">
        <f>ROUND(P10/3.3,5)</f>
        <v>65.30303</v>
      </c>
      <c r="R10" s="70">
        <f>RANK(Q10,Q$10:Q$12,0)</f>
        <v>2</v>
      </c>
      <c r="S10" s="40"/>
      <c r="T10" s="40"/>
      <c r="U10" s="34">
        <f>J10+M10+P10</f>
        <v>657</v>
      </c>
      <c r="V10" s="72">
        <f>ROUND(U10/3.3/3,5)</f>
        <v>66.36364</v>
      </c>
      <c r="W10" s="111"/>
    </row>
    <row r="11" spans="1:23" ht="31.5" customHeight="1">
      <c r="A11" s="66">
        <f>RANK(V11,$V$10:$V$12,0)</f>
        <v>2</v>
      </c>
      <c r="B11" s="46">
        <v>2007</v>
      </c>
      <c r="C11" s="37" t="s">
        <v>198</v>
      </c>
      <c r="D11" s="49" t="s">
        <v>199</v>
      </c>
      <c r="E11" s="46" t="s">
        <v>21</v>
      </c>
      <c r="F11" s="101" t="s">
        <v>200</v>
      </c>
      <c r="G11" s="49" t="s">
        <v>201</v>
      </c>
      <c r="H11" s="47" t="s">
        <v>202</v>
      </c>
      <c r="I11" s="48" t="s">
        <v>22</v>
      </c>
      <c r="J11" s="34">
        <v>222.5</v>
      </c>
      <c r="K11" s="51">
        <f>ROUND(J11/3.3,5)</f>
        <v>67.42424</v>
      </c>
      <c r="L11" s="70">
        <f>RANK(K11,K$10:K$12,0)</f>
        <v>1</v>
      </c>
      <c r="M11" s="34">
        <v>214</v>
      </c>
      <c r="N11" s="51">
        <f>ROUND(M11/3.3,5)</f>
        <v>64.84848</v>
      </c>
      <c r="O11" s="70">
        <f>RANK(N11,N$10:N$12,0)</f>
        <v>2</v>
      </c>
      <c r="P11" s="34">
        <v>219</v>
      </c>
      <c r="Q11" s="51">
        <f>ROUND(P11/3.3,5)</f>
        <v>66.36364</v>
      </c>
      <c r="R11" s="70">
        <f>RANK(Q11,Q$10:Q$12,0)</f>
        <v>1</v>
      </c>
      <c r="S11" s="40"/>
      <c r="T11" s="40"/>
      <c r="U11" s="34">
        <f>J11+M11+P11</f>
        <v>655.5</v>
      </c>
      <c r="V11" s="72">
        <f>ROUND(U11/3.3/3,5)</f>
        <v>66.21212</v>
      </c>
      <c r="W11" s="111"/>
    </row>
    <row r="12" spans="1:23" ht="31.5" customHeight="1">
      <c r="A12" s="66">
        <f>RANK(V12,$V$10:$V$12,0)</f>
        <v>3</v>
      </c>
      <c r="B12" s="46">
        <v>1994</v>
      </c>
      <c r="C12" s="103" t="s">
        <v>177</v>
      </c>
      <c r="D12" s="49" t="s">
        <v>178</v>
      </c>
      <c r="E12" s="46" t="s">
        <v>20</v>
      </c>
      <c r="F12" s="104" t="s">
        <v>179</v>
      </c>
      <c r="G12" s="49" t="s">
        <v>180</v>
      </c>
      <c r="H12" s="47" t="s">
        <v>181</v>
      </c>
      <c r="I12" s="48" t="s">
        <v>22</v>
      </c>
      <c r="J12" s="34">
        <v>212</v>
      </c>
      <c r="K12" s="51">
        <f>ROUND(J12/3.3,5)</f>
        <v>64.24242</v>
      </c>
      <c r="L12" s="70">
        <f>RANK(K12,K$10:K$12,0)</f>
        <v>3</v>
      </c>
      <c r="M12" s="34">
        <v>202</v>
      </c>
      <c r="N12" s="51">
        <f>ROUND(M12/3.3,5)</f>
        <v>61.21212</v>
      </c>
      <c r="O12" s="70">
        <f>RANK(N12,N$10:N$12,0)</f>
        <v>3</v>
      </c>
      <c r="P12" s="34">
        <v>204</v>
      </c>
      <c r="Q12" s="51">
        <f>ROUND(P12/3.3,5)</f>
        <v>61.81818</v>
      </c>
      <c r="R12" s="70">
        <f>RANK(Q12,Q$10:Q$12,0)</f>
        <v>3</v>
      </c>
      <c r="S12" s="40"/>
      <c r="T12" s="40"/>
      <c r="U12" s="34">
        <f>J12+M12+P12</f>
        <v>618</v>
      </c>
      <c r="V12" s="72">
        <f>ROUND(U12/3.3/3,5)</f>
        <v>62.42424</v>
      </c>
      <c r="W12" s="111"/>
    </row>
    <row r="13" spans="1:23" ht="31.5" customHeight="1">
      <c r="A13" s="288" t="s">
        <v>80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90"/>
      <c r="W13" s="165"/>
    </row>
    <row r="14" spans="1:23" ht="31.5" customHeight="1">
      <c r="A14" s="66">
        <f>RANK(V14,$V$14:$V$15,0)</f>
        <v>1</v>
      </c>
      <c r="B14" s="43" t="s">
        <v>56</v>
      </c>
      <c r="C14" s="149" t="s">
        <v>57</v>
      </c>
      <c r="D14" s="49" t="s">
        <v>58</v>
      </c>
      <c r="E14" s="46" t="s">
        <v>21</v>
      </c>
      <c r="F14" s="45" t="s">
        <v>48</v>
      </c>
      <c r="G14" s="49" t="s">
        <v>46</v>
      </c>
      <c r="H14" s="47" t="s">
        <v>47</v>
      </c>
      <c r="I14" s="48" t="s">
        <v>59</v>
      </c>
      <c r="J14" s="50">
        <v>236</v>
      </c>
      <c r="K14" s="51">
        <f>ROUND(J14/3.4,5)</f>
        <v>69.41176</v>
      </c>
      <c r="L14" s="52">
        <f>RANK(K14,K$14:K$15,0)</f>
        <v>1</v>
      </c>
      <c r="M14" s="50">
        <v>230</v>
      </c>
      <c r="N14" s="51">
        <f>ROUND(M14/3.4,5)</f>
        <v>67.64706</v>
      </c>
      <c r="O14" s="52">
        <f>RANK(N14,N$14:N$15,0)</f>
        <v>2</v>
      </c>
      <c r="P14" s="50">
        <v>231</v>
      </c>
      <c r="Q14" s="51">
        <f>ROUND(P14/3.4,5)</f>
        <v>67.94118</v>
      </c>
      <c r="R14" s="52">
        <f>RANK(Q14,Q$14:Q$15,0)</f>
        <v>1</v>
      </c>
      <c r="S14" s="53"/>
      <c r="T14" s="53"/>
      <c r="U14" s="50">
        <f>J14+M14+P14</f>
        <v>697</v>
      </c>
      <c r="V14" s="65">
        <f>ROUND(U14/3.4/3,5)</f>
        <v>68.33333</v>
      </c>
      <c r="W14" s="112"/>
    </row>
    <row r="15" spans="1:23" ht="31.5" customHeight="1">
      <c r="A15" s="66">
        <f>RANK(V15,$V$14:$V$15,0)</f>
        <v>2</v>
      </c>
      <c r="B15" s="46" t="s">
        <v>56</v>
      </c>
      <c r="C15" s="149" t="s">
        <v>57</v>
      </c>
      <c r="D15" s="49" t="s">
        <v>58</v>
      </c>
      <c r="E15" s="46" t="s">
        <v>21</v>
      </c>
      <c r="F15" s="101" t="s">
        <v>72</v>
      </c>
      <c r="G15" s="49" t="s">
        <v>73</v>
      </c>
      <c r="H15" s="47" t="s">
        <v>74</v>
      </c>
      <c r="I15" s="48" t="s">
        <v>59</v>
      </c>
      <c r="J15" s="217">
        <v>234</v>
      </c>
      <c r="K15" s="51">
        <f>ROUND(J15/3.4,5)</f>
        <v>68.82353</v>
      </c>
      <c r="L15" s="52">
        <f>RANK(K15,K$14:K$15,0)</f>
        <v>2</v>
      </c>
      <c r="M15" s="217">
        <v>230.5</v>
      </c>
      <c r="N15" s="51">
        <f>ROUND(M15/3.4,5)</f>
        <v>67.79412</v>
      </c>
      <c r="O15" s="52">
        <f>RANK(N15,N$14:N$15,0)</f>
        <v>1</v>
      </c>
      <c r="P15" s="217">
        <v>226.5</v>
      </c>
      <c r="Q15" s="51">
        <f>ROUND(P15/3.4,5)</f>
        <v>66.61765</v>
      </c>
      <c r="R15" s="52">
        <f>RANK(Q15,Q$14:Q$15,0)</f>
        <v>2</v>
      </c>
      <c r="S15" s="40"/>
      <c r="T15" s="40"/>
      <c r="U15" s="50">
        <f>J15+M15+P15</f>
        <v>691</v>
      </c>
      <c r="V15" s="65">
        <f>ROUND(U15/3.4/3,5)</f>
        <v>67.7451</v>
      </c>
      <c r="W15" s="218"/>
    </row>
    <row r="16" spans="1:23" ht="31.5" customHeight="1">
      <c r="A16" s="288" t="s">
        <v>26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90"/>
      <c r="W16" s="165"/>
    </row>
    <row r="17" spans="1:23" ht="31.5" customHeight="1">
      <c r="A17" s="151">
        <f>RANK(V17,$V$17:$V$18,0)</f>
        <v>1</v>
      </c>
      <c r="B17" s="180" t="s">
        <v>93</v>
      </c>
      <c r="C17" s="37" t="s">
        <v>184</v>
      </c>
      <c r="D17" s="114" t="s">
        <v>185</v>
      </c>
      <c r="E17" s="181" t="s">
        <v>20</v>
      </c>
      <c r="F17" s="45" t="s">
        <v>186</v>
      </c>
      <c r="G17" s="220" t="s">
        <v>264</v>
      </c>
      <c r="H17" s="148" t="s">
        <v>187</v>
      </c>
      <c r="I17" s="48" t="s">
        <v>188</v>
      </c>
      <c r="J17" s="50">
        <v>201</v>
      </c>
      <c r="K17" s="51">
        <f>ROUND(J17/3.1,5)</f>
        <v>64.83871</v>
      </c>
      <c r="L17" s="52">
        <f>RANK(K17,K$17:K$18,0)</f>
        <v>1</v>
      </c>
      <c r="M17" s="50">
        <v>200.5</v>
      </c>
      <c r="N17" s="51">
        <f>ROUND(M17/3.1,5)</f>
        <v>64.67742</v>
      </c>
      <c r="O17" s="52">
        <f>RANK(N17,N$17:N$18,0)</f>
        <v>1</v>
      </c>
      <c r="P17" s="50">
        <v>203.5</v>
      </c>
      <c r="Q17" s="51">
        <f>ROUND(P17/3.1,5)</f>
        <v>65.64516</v>
      </c>
      <c r="R17" s="52">
        <f>RANK(Q17,Q$17:Q$18,0)</f>
        <v>1</v>
      </c>
      <c r="S17" s="53"/>
      <c r="T17" s="53"/>
      <c r="U17" s="50">
        <f>J17+M17+P17</f>
        <v>605</v>
      </c>
      <c r="V17" s="65">
        <f>ROUND(U17/3.1/3,5)</f>
        <v>65.05376</v>
      </c>
      <c r="W17" s="112"/>
    </row>
    <row r="18" spans="1:23" ht="31.5" customHeight="1">
      <c r="A18" s="151">
        <f>RANK(V18,$V$17:$V$18,0)</f>
        <v>2</v>
      </c>
      <c r="B18" s="46">
        <v>2004</v>
      </c>
      <c r="C18" s="37" t="s">
        <v>189</v>
      </c>
      <c r="D18" s="150" t="s">
        <v>190</v>
      </c>
      <c r="E18" s="46" t="s">
        <v>20</v>
      </c>
      <c r="F18" s="143" t="s">
        <v>191</v>
      </c>
      <c r="G18" s="49" t="s">
        <v>192</v>
      </c>
      <c r="H18" s="47" t="s">
        <v>193</v>
      </c>
      <c r="I18" s="48" t="s">
        <v>188</v>
      </c>
      <c r="J18" s="50">
        <v>191</v>
      </c>
      <c r="K18" s="51">
        <f>ROUND(J18/3.1,5)</f>
        <v>61.6129</v>
      </c>
      <c r="L18" s="52">
        <f>RANK(K18,K$17:K$18,0)</f>
        <v>2</v>
      </c>
      <c r="M18" s="50">
        <v>187</v>
      </c>
      <c r="N18" s="51">
        <f>ROUND(M18/3.1,5)</f>
        <v>60.32258</v>
      </c>
      <c r="O18" s="52">
        <f>RANK(N18,N$17:N$18,0)</f>
        <v>2</v>
      </c>
      <c r="P18" s="50">
        <v>186</v>
      </c>
      <c r="Q18" s="51">
        <f>ROUND(P18/3.1,5)</f>
        <v>60</v>
      </c>
      <c r="R18" s="52">
        <f>RANK(Q18,Q$17:Q$18,0)</f>
        <v>2</v>
      </c>
      <c r="S18" s="53"/>
      <c r="T18" s="53"/>
      <c r="U18" s="50">
        <f>J18+M18+P18</f>
        <v>564</v>
      </c>
      <c r="V18" s="65">
        <f>ROUND(U18/3.1/3,5)</f>
        <v>60.64516</v>
      </c>
      <c r="W18" s="98"/>
    </row>
    <row r="19" spans="1:22" ht="30" customHeight="1">
      <c r="A19" s="23"/>
      <c r="B19" s="23"/>
      <c r="C19" s="27"/>
      <c r="D19" s="28"/>
      <c r="E19" s="28"/>
      <c r="F19" s="29"/>
      <c r="G19" s="30"/>
      <c r="H19" s="31"/>
      <c r="I19" s="32"/>
      <c r="J19" s="24"/>
      <c r="K19" s="25"/>
      <c r="L19" s="24"/>
      <c r="M19" s="24"/>
      <c r="N19" s="25"/>
      <c r="O19" s="24"/>
      <c r="P19" s="24"/>
      <c r="Q19" s="25"/>
      <c r="R19" s="24"/>
      <c r="S19" s="33"/>
      <c r="T19" s="33"/>
      <c r="U19" s="24"/>
      <c r="V19" s="26"/>
    </row>
    <row r="20" spans="1:22" ht="30" customHeight="1">
      <c r="A20" s="7"/>
      <c r="B20" s="7"/>
      <c r="C20" s="15" t="s">
        <v>2</v>
      </c>
      <c r="D20" s="16"/>
      <c r="E20" s="16"/>
      <c r="F20" s="7"/>
      <c r="G20" s="7"/>
      <c r="H20" s="17"/>
      <c r="I20" s="58" t="s">
        <v>42</v>
      </c>
      <c r="J20" s="3"/>
      <c r="K20" s="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ht="30" customHeight="1">
      <c r="A21" s="19"/>
      <c r="B21" s="19"/>
      <c r="C21" s="20" t="s">
        <v>3</v>
      </c>
      <c r="D21" s="8"/>
      <c r="E21" s="8"/>
      <c r="F21" s="13"/>
      <c r="G21" s="13"/>
      <c r="H21" s="5"/>
      <c r="I21" s="57" t="s">
        <v>28</v>
      </c>
      <c r="J21" s="3"/>
      <c r="K21" s="3"/>
      <c r="L21" s="13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8"/>
    </row>
    <row r="22" spans="1:23" s="18" customFormat="1" ht="24.75" customHeight="1">
      <c r="A22"/>
      <c r="B22"/>
      <c r="C22" s="1"/>
      <c r="D22" s="1"/>
      <c r="E22" s="1"/>
      <c r="F22" s="1"/>
      <c r="G22" s="1"/>
      <c r="H22" s="1"/>
      <c r="I22" s="1"/>
      <c r="J22" s="1"/>
      <c r="K22" s="1"/>
      <c r="L22"/>
      <c r="M22"/>
      <c r="N22"/>
      <c r="O22"/>
      <c r="P22"/>
      <c r="Q22"/>
      <c r="R22"/>
      <c r="S22"/>
      <c r="T22"/>
      <c r="U22"/>
      <c r="V22"/>
      <c r="W22" s="21"/>
    </row>
    <row r="23" spans="1:23" s="21" customFormat="1" ht="24.75" customHeight="1">
      <c r="A23"/>
      <c r="B23"/>
      <c r="C23" s="1"/>
      <c r="D23" s="1"/>
      <c r="E23" s="1"/>
      <c r="F23" s="1"/>
      <c r="G23" s="1"/>
      <c r="H23" s="1"/>
      <c r="I23" s="1"/>
      <c r="J23" s="1"/>
      <c r="K23" s="1"/>
      <c r="L23"/>
      <c r="M23"/>
      <c r="N23"/>
      <c r="O23"/>
      <c r="P23"/>
      <c r="Q23"/>
      <c r="R23"/>
      <c r="S23"/>
      <c r="T23"/>
      <c r="U23"/>
      <c r="V23"/>
      <c r="W23"/>
    </row>
  </sheetData>
  <sheetProtection/>
  <mergeCells count="26">
    <mergeCell ref="A1:W1"/>
    <mergeCell ref="A2:W2"/>
    <mergeCell ref="A3:W3"/>
    <mergeCell ref="A4:W4"/>
    <mergeCell ref="A5:W5"/>
    <mergeCell ref="R6:W6"/>
    <mergeCell ref="W7:W8"/>
    <mergeCell ref="J7:L7"/>
    <mergeCell ref="M7:O7"/>
    <mergeCell ref="P7:R7"/>
    <mergeCell ref="C7:C8"/>
    <mergeCell ref="S7:S8"/>
    <mergeCell ref="F7:F8"/>
    <mergeCell ref="D7:D8"/>
    <mergeCell ref="E7:E8"/>
    <mergeCell ref="G7:G8"/>
    <mergeCell ref="A9:V9"/>
    <mergeCell ref="A13:V13"/>
    <mergeCell ref="A16:V16"/>
    <mergeCell ref="U7:U8"/>
    <mergeCell ref="B7:B8"/>
    <mergeCell ref="V7:V8"/>
    <mergeCell ref="A7:A8"/>
    <mergeCell ref="T7:T8"/>
    <mergeCell ref="H7:H8"/>
    <mergeCell ref="I7:I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90" zoomScaleNormal="90" zoomScalePageLayoutView="0" workbookViewId="0" topLeftCell="A1">
      <selection activeCell="G6" sqref="G1:H16384"/>
    </sheetView>
  </sheetViews>
  <sheetFormatPr defaultColWidth="9.140625" defaultRowHeight="12.75"/>
  <cols>
    <col min="1" max="1" width="4.7109375" style="38" customWidth="1"/>
    <col min="2" max="2" width="4.57421875" style="38" hidden="1" customWidth="1"/>
    <col min="3" max="3" width="24.7109375" style="38" customWidth="1"/>
    <col min="4" max="4" width="8.7109375" style="38" hidden="1" customWidth="1"/>
    <col min="5" max="5" width="6.7109375" style="38" customWidth="1"/>
    <col min="6" max="6" width="36.7109375" style="38" customWidth="1"/>
    <col min="7" max="7" width="8.7109375" style="38" hidden="1" customWidth="1"/>
    <col min="8" max="8" width="17.7109375" style="38" hidden="1" customWidth="1"/>
    <col min="9" max="9" width="22.7109375" style="38" customWidth="1"/>
    <col min="10" max="15" width="8.7109375" style="38" customWidth="1"/>
    <col min="16" max="16" width="4.7109375" style="38" customWidth="1"/>
    <col min="17" max="17" width="6.7109375" style="38" customWidth="1"/>
    <col min="18" max="18" width="8.7109375" style="38" customWidth="1"/>
    <col min="19" max="21" width="4.7109375" style="38" customWidth="1"/>
    <col min="22" max="22" width="9.140625" style="38" customWidth="1"/>
    <col min="23" max="23" width="6.7109375" style="38" hidden="1" customWidth="1"/>
  </cols>
  <sheetData>
    <row r="1" spans="1:23" ht="30" customHeight="1">
      <c r="A1" s="300" t="s">
        <v>39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</row>
    <row r="2" spans="1:23" ht="30" customHeight="1">
      <c r="A2" s="301" t="s">
        <v>116</v>
      </c>
      <c r="B2" s="301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3" ht="30" customHeight="1">
      <c r="A3" s="303" t="s">
        <v>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</row>
    <row r="4" spans="1:23" ht="30" customHeight="1">
      <c r="A4" s="300" t="s">
        <v>14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30" customHeight="1">
      <c r="A5" s="305" t="s">
        <v>263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</row>
    <row r="6" spans="1:23" ht="30" customHeight="1">
      <c r="A6" s="91" t="s">
        <v>29</v>
      </c>
      <c r="B6" s="91"/>
      <c r="C6" s="54"/>
      <c r="D6" s="55"/>
      <c r="E6" s="55"/>
      <c r="F6" s="56"/>
      <c r="G6" s="75"/>
      <c r="H6" s="56"/>
      <c r="I6" s="76"/>
      <c r="J6" s="92"/>
      <c r="K6" s="92"/>
      <c r="L6" s="92"/>
      <c r="M6" s="92"/>
      <c r="N6" s="92"/>
      <c r="O6" s="85"/>
      <c r="P6" s="92"/>
      <c r="Q6" s="92"/>
      <c r="R6" s="85"/>
      <c r="S6" s="92"/>
      <c r="T6" s="304" t="s">
        <v>123</v>
      </c>
      <c r="U6" s="304"/>
      <c r="V6" s="304"/>
      <c r="W6" s="304"/>
    </row>
    <row r="7" spans="1:23" ht="19.5" customHeight="1">
      <c r="A7" s="296" t="s">
        <v>1</v>
      </c>
      <c r="B7" s="222" t="s">
        <v>15</v>
      </c>
      <c r="C7" s="262" t="s">
        <v>12</v>
      </c>
      <c r="D7" s="263" t="s">
        <v>10</v>
      </c>
      <c r="E7" s="298" t="s">
        <v>9</v>
      </c>
      <c r="F7" s="263" t="s">
        <v>13</v>
      </c>
      <c r="G7" s="263" t="s">
        <v>10</v>
      </c>
      <c r="H7" s="262" t="s">
        <v>8</v>
      </c>
      <c r="I7" s="262" t="s">
        <v>4</v>
      </c>
      <c r="J7" s="262" t="s">
        <v>31</v>
      </c>
      <c r="K7" s="262"/>
      <c r="L7" s="262"/>
      <c r="M7" s="262"/>
      <c r="N7" s="262"/>
      <c r="O7" s="262"/>
      <c r="P7" s="262"/>
      <c r="Q7" s="262" t="s">
        <v>5</v>
      </c>
      <c r="R7" s="262"/>
      <c r="S7" s="262"/>
      <c r="T7" s="299" t="s">
        <v>18</v>
      </c>
      <c r="U7" s="291" t="s">
        <v>19</v>
      </c>
      <c r="V7" s="293" t="s">
        <v>33</v>
      </c>
      <c r="W7" s="296" t="s">
        <v>34</v>
      </c>
    </row>
    <row r="8" spans="1:23" ht="39.75" customHeight="1">
      <c r="A8" s="296"/>
      <c r="B8" s="222"/>
      <c r="C8" s="262"/>
      <c r="D8" s="295"/>
      <c r="E8" s="295"/>
      <c r="F8" s="295"/>
      <c r="G8" s="295"/>
      <c r="H8" s="262"/>
      <c r="I8" s="262"/>
      <c r="J8" s="93" t="s">
        <v>35</v>
      </c>
      <c r="K8" s="93" t="s">
        <v>38</v>
      </c>
      <c r="L8" s="93" t="s">
        <v>36</v>
      </c>
      <c r="M8" s="93" t="s">
        <v>32</v>
      </c>
      <c r="N8" s="94" t="s">
        <v>37</v>
      </c>
      <c r="O8" s="152" t="s">
        <v>0</v>
      </c>
      <c r="P8" s="166" t="s">
        <v>1</v>
      </c>
      <c r="Q8" s="166" t="s">
        <v>11</v>
      </c>
      <c r="R8" s="152" t="s">
        <v>0</v>
      </c>
      <c r="S8" s="166" t="s">
        <v>1</v>
      </c>
      <c r="T8" s="299"/>
      <c r="U8" s="292"/>
      <c r="V8" s="294"/>
      <c r="W8" s="297"/>
    </row>
    <row r="9" spans="1:23" ht="31.5" customHeight="1">
      <c r="A9" s="288" t="s">
        <v>262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0"/>
      <c r="W9" s="153"/>
    </row>
    <row r="10" spans="1:23" ht="31.5" customHeight="1">
      <c r="A10" s="39">
        <f>RANK(V10,$V$10:$V$11,0)</f>
        <v>1</v>
      </c>
      <c r="B10" s="46">
        <v>2008</v>
      </c>
      <c r="C10" s="69" t="s">
        <v>237</v>
      </c>
      <c r="D10" s="49" t="s">
        <v>238</v>
      </c>
      <c r="E10" s="46" t="s">
        <v>27</v>
      </c>
      <c r="F10" s="101" t="s">
        <v>239</v>
      </c>
      <c r="G10" s="115" t="s">
        <v>240</v>
      </c>
      <c r="H10" s="116" t="s">
        <v>241</v>
      </c>
      <c r="I10" s="188" t="s">
        <v>22</v>
      </c>
      <c r="J10" s="154">
        <v>6.6</v>
      </c>
      <c r="K10" s="154">
        <v>6.5</v>
      </c>
      <c r="L10" s="154">
        <v>6.6</v>
      </c>
      <c r="M10" s="154">
        <v>6.6</v>
      </c>
      <c r="N10" s="154">
        <f>J10+K10+L10+M10</f>
        <v>26.299999999999997</v>
      </c>
      <c r="O10" s="65">
        <f>N10/0.4</f>
        <v>65.74999999999999</v>
      </c>
      <c r="P10" s="155">
        <f>RANK(O10,O$10:O$11,0)</f>
        <v>1</v>
      </c>
      <c r="Q10" s="154">
        <v>135</v>
      </c>
      <c r="R10" s="65">
        <f>Q10/2</f>
        <v>67.5</v>
      </c>
      <c r="S10" s="155">
        <f>RANK(R10,R$10:R$11,0)</f>
        <v>1</v>
      </c>
      <c r="T10" s="156"/>
      <c r="U10" s="156"/>
      <c r="V10" s="65">
        <f>(O10+R10)/2</f>
        <v>66.625</v>
      </c>
      <c r="W10" s="95"/>
    </row>
    <row r="11" spans="1:23" ht="31.5" customHeight="1">
      <c r="A11" s="39">
        <f>RANK(V11,$V$10:$V$11,0)</f>
        <v>2</v>
      </c>
      <c r="B11" s="183" t="s">
        <v>231</v>
      </c>
      <c r="C11" s="158" t="s">
        <v>232</v>
      </c>
      <c r="D11" s="184" t="s">
        <v>233</v>
      </c>
      <c r="E11" s="185">
        <v>3</v>
      </c>
      <c r="F11" s="186" t="s">
        <v>234</v>
      </c>
      <c r="G11" s="145" t="s">
        <v>235</v>
      </c>
      <c r="H11" s="187" t="s">
        <v>236</v>
      </c>
      <c r="I11" s="188" t="s">
        <v>22</v>
      </c>
      <c r="J11" s="80">
        <v>6.3</v>
      </c>
      <c r="K11" s="80">
        <v>5.8</v>
      </c>
      <c r="L11" s="80">
        <v>5.8</v>
      </c>
      <c r="M11" s="80">
        <v>6</v>
      </c>
      <c r="N11" s="154">
        <f>J11+K11+L11+M11</f>
        <v>23.9</v>
      </c>
      <c r="O11" s="72">
        <f>N11/0.4</f>
        <v>59.74999999999999</v>
      </c>
      <c r="P11" s="155">
        <f>RANK(O11,O$10:O$11,0)</f>
        <v>2</v>
      </c>
      <c r="Q11" s="80">
        <v>117</v>
      </c>
      <c r="R11" s="72">
        <f>Q11/2</f>
        <v>58.5</v>
      </c>
      <c r="S11" s="155">
        <f>RANK(R11,R$10:R$11,0)</f>
        <v>2</v>
      </c>
      <c r="T11" s="82"/>
      <c r="U11" s="82"/>
      <c r="V11" s="72">
        <f>(O11+R11)/2</f>
        <v>59.125</v>
      </c>
      <c r="W11" s="95"/>
    </row>
    <row r="12" spans="1:23" ht="31.5" customHeight="1">
      <c r="A12" s="288" t="s">
        <v>261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90"/>
      <c r="W12" s="95"/>
    </row>
    <row r="13" spans="1:23" ht="31.5" customHeight="1">
      <c r="A13" s="39">
        <v>1</v>
      </c>
      <c r="B13" s="46">
        <v>1991</v>
      </c>
      <c r="C13" s="36" t="s">
        <v>227</v>
      </c>
      <c r="D13" s="49" t="s">
        <v>228</v>
      </c>
      <c r="E13" s="46" t="s">
        <v>20</v>
      </c>
      <c r="F13" s="101" t="s">
        <v>103</v>
      </c>
      <c r="G13" s="115" t="s">
        <v>104</v>
      </c>
      <c r="H13" s="116" t="s">
        <v>105</v>
      </c>
      <c r="I13" s="48" t="s">
        <v>188</v>
      </c>
      <c r="J13" s="80">
        <v>6.9</v>
      </c>
      <c r="K13" s="80">
        <v>6.8</v>
      </c>
      <c r="L13" s="80">
        <v>7.1</v>
      </c>
      <c r="M13" s="80">
        <v>7</v>
      </c>
      <c r="N13" s="80">
        <v>27.8</v>
      </c>
      <c r="O13" s="72">
        <f>N13/0.4</f>
        <v>69.5</v>
      </c>
      <c r="P13" s="155">
        <v>1</v>
      </c>
      <c r="Q13" s="80">
        <v>140.5</v>
      </c>
      <c r="R13" s="72">
        <f>Q13/2</f>
        <v>70.25</v>
      </c>
      <c r="S13" s="155">
        <v>1</v>
      </c>
      <c r="T13" s="82"/>
      <c r="U13" s="82"/>
      <c r="V13" s="72">
        <f>(O13+R13)/2</f>
        <v>69.875</v>
      </c>
      <c r="W13" s="95"/>
    </row>
    <row r="14" spans="1:23" ht="31.5" customHeight="1">
      <c r="A14" s="288" t="s">
        <v>269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90"/>
      <c r="W14" s="95"/>
    </row>
    <row r="15" spans="1:23" ht="31.5" customHeight="1">
      <c r="A15" s="39">
        <v>1</v>
      </c>
      <c r="B15" s="46">
        <v>1991</v>
      </c>
      <c r="C15" s="36" t="s">
        <v>227</v>
      </c>
      <c r="D15" s="49" t="s">
        <v>228</v>
      </c>
      <c r="E15" s="46" t="s">
        <v>20</v>
      </c>
      <c r="F15" s="101" t="s">
        <v>103</v>
      </c>
      <c r="G15" s="115" t="s">
        <v>104</v>
      </c>
      <c r="H15" s="116" t="s">
        <v>105</v>
      </c>
      <c r="I15" s="48" t="s">
        <v>188</v>
      </c>
      <c r="J15" s="80">
        <v>6.9</v>
      </c>
      <c r="K15" s="80">
        <v>7.2</v>
      </c>
      <c r="L15" s="80">
        <v>6.7</v>
      </c>
      <c r="M15" s="80">
        <v>7.2</v>
      </c>
      <c r="N15" s="80">
        <f>J15+K15+L15+M15</f>
        <v>28</v>
      </c>
      <c r="O15" s="72">
        <f>N15/0.4</f>
        <v>70</v>
      </c>
      <c r="P15" s="155">
        <f>RANK(O15,O$15:O$17,0)</f>
        <v>1</v>
      </c>
      <c r="Q15" s="80">
        <v>192.5</v>
      </c>
      <c r="R15" s="72">
        <f>Q15/2.8</f>
        <v>68.75</v>
      </c>
      <c r="S15" s="155">
        <f>RANK(R15,R$15:R$17,0)</f>
        <v>2</v>
      </c>
      <c r="T15" s="82"/>
      <c r="U15" s="82"/>
      <c r="V15" s="72">
        <f>(O15+R15)/2</f>
        <v>69.375</v>
      </c>
      <c r="W15" s="95"/>
    </row>
    <row r="16" spans="1:23" ht="31.5" customHeight="1">
      <c r="A16" s="39">
        <v>2</v>
      </c>
      <c r="B16" s="46">
        <v>1991</v>
      </c>
      <c r="C16" s="36" t="s">
        <v>227</v>
      </c>
      <c r="D16" s="49" t="s">
        <v>228</v>
      </c>
      <c r="E16" s="46" t="s">
        <v>20</v>
      </c>
      <c r="F16" s="104" t="s">
        <v>229</v>
      </c>
      <c r="G16" s="49" t="s">
        <v>230</v>
      </c>
      <c r="H16" s="47" t="s">
        <v>105</v>
      </c>
      <c r="I16" s="48" t="s">
        <v>188</v>
      </c>
      <c r="J16" s="80">
        <v>6.8</v>
      </c>
      <c r="K16" s="80">
        <v>6.7</v>
      </c>
      <c r="L16" s="80">
        <v>6.7</v>
      </c>
      <c r="M16" s="80">
        <v>6.8</v>
      </c>
      <c r="N16" s="80">
        <f>J16+K16+L16+M16</f>
        <v>27</v>
      </c>
      <c r="O16" s="72">
        <f>N16/0.4</f>
        <v>67.5</v>
      </c>
      <c r="P16" s="155">
        <f>RANK(O16,O$15:O$17,0)</f>
        <v>2</v>
      </c>
      <c r="Q16" s="80">
        <v>193.5</v>
      </c>
      <c r="R16" s="72">
        <f>Q16/2.8</f>
        <v>69.10714285714286</v>
      </c>
      <c r="S16" s="155">
        <f>RANK(R16,R$15:R$17,0)</f>
        <v>1</v>
      </c>
      <c r="T16" s="82"/>
      <c r="U16" s="82"/>
      <c r="V16" s="72">
        <f>(O16+R16)/2</f>
        <v>68.30357142857143</v>
      </c>
      <c r="W16" s="95"/>
    </row>
    <row r="17" spans="1:23" ht="31.5" customHeight="1">
      <c r="A17" s="39">
        <v>3</v>
      </c>
      <c r="B17" s="46">
        <v>2008</v>
      </c>
      <c r="C17" s="69" t="s">
        <v>237</v>
      </c>
      <c r="D17" s="49" t="s">
        <v>238</v>
      </c>
      <c r="E17" s="46" t="s">
        <v>27</v>
      </c>
      <c r="F17" s="101" t="s">
        <v>239</v>
      </c>
      <c r="G17" s="115" t="s">
        <v>240</v>
      </c>
      <c r="H17" s="116" t="s">
        <v>241</v>
      </c>
      <c r="I17" s="188" t="s">
        <v>22</v>
      </c>
      <c r="J17" s="80">
        <v>6.7</v>
      </c>
      <c r="K17" s="80">
        <v>6.3</v>
      </c>
      <c r="L17" s="80">
        <v>6.3</v>
      </c>
      <c r="M17" s="80">
        <v>6.5</v>
      </c>
      <c r="N17" s="80">
        <f>J17+K17+L17+M17</f>
        <v>25.8</v>
      </c>
      <c r="O17" s="72">
        <f>N17/0.4</f>
        <v>64.5</v>
      </c>
      <c r="P17" s="155">
        <f>RANK(O17,O$15:O$17,0)</f>
        <v>3</v>
      </c>
      <c r="Q17" s="80">
        <v>181.5</v>
      </c>
      <c r="R17" s="72">
        <f>Q17/2.8</f>
        <v>64.82142857142857</v>
      </c>
      <c r="S17" s="155">
        <f>RANK(R17,R$15:R$17,0)</f>
        <v>3</v>
      </c>
      <c r="T17" s="82"/>
      <c r="U17" s="82"/>
      <c r="V17" s="72">
        <f>(O17+R17)/2</f>
        <v>64.66071428571428</v>
      </c>
      <c r="W17" s="95"/>
    </row>
    <row r="18" spans="1:23" ht="31.5" customHeight="1">
      <c r="A18" s="288" t="s">
        <v>121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90"/>
      <c r="W18" s="98"/>
    </row>
    <row r="19" spans="1:23" ht="31.5" customHeight="1">
      <c r="A19" s="102">
        <f>RANK(V19,$V$19:$V$21,0)</f>
        <v>1</v>
      </c>
      <c r="B19" s="160">
        <v>1989</v>
      </c>
      <c r="C19" s="161" t="s">
        <v>111</v>
      </c>
      <c r="D19" s="162" t="s">
        <v>112</v>
      </c>
      <c r="E19" s="160">
        <v>2</v>
      </c>
      <c r="F19" s="163" t="s">
        <v>113</v>
      </c>
      <c r="G19" s="162" t="s">
        <v>114</v>
      </c>
      <c r="H19" s="164" t="s">
        <v>115</v>
      </c>
      <c r="I19" s="48" t="s">
        <v>22</v>
      </c>
      <c r="J19" s="80">
        <v>6.6</v>
      </c>
      <c r="K19" s="80">
        <v>6.4</v>
      </c>
      <c r="L19" s="80">
        <v>6.7</v>
      </c>
      <c r="M19" s="80">
        <v>6.6</v>
      </c>
      <c r="N19" s="80">
        <f>J19+K19+L19+M19</f>
        <v>26.299999999999997</v>
      </c>
      <c r="O19" s="72">
        <f>N19/0.4</f>
        <v>65.74999999999999</v>
      </c>
      <c r="P19" s="81">
        <f>RANK(O19,O$19:O$21,0)</f>
        <v>2</v>
      </c>
      <c r="Q19" s="80">
        <v>169.5</v>
      </c>
      <c r="R19" s="65">
        <f>Q19/2.5</f>
        <v>67.8</v>
      </c>
      <c r="S19" s="81">
        <f>RANK(R19,R$19:R$21,0)</f>
        <v>1</v>
      </c>
      <c r="T19" s="82"/>
      <c r="U19" s="82"/>
      <c r="V19" s="72">
        <f>(O19+R19)/2</f>
        <v>66.77499999999999</v>
      </c>
      <c r="W19" s="98"/>
    </row>
    <row r="20" spans="1:23" ht="31.5" customHeight="1">
      <c r="A20" s="102">
        <f>RANK(V20,$V$19:$V$21,0)</f>
        <v>2</v>
      </c>
      <c r="B20" s="46">
        <v>1991</v>
      </c>
      <c r="C20" s="36" t="s">
        <v>227</v>
      </c>
      <c r="D20" s="49" t="s">
        <v>228</v>
      </c>
      <c r="E20" s="46" t="s">
        <v>20</v>
      </c>
      <c r="F20" s="104" t="s">
        <v>229</v>
      </c>
      <c r="G20" s="49" t="s">
        <v>230</v>
      </c>
      <c r="H20" s="47" t="s">
        <v>105</v>
      </c>
      <c r="I20" s="48" t="s">
        <v>188</v>
      </c>
      <c r="J20" s="80">
        <v>6.7</v>
      </c>
      <c r="K20" s="80">
        <v>6.5</v>
      </c>
      <c r="L20" s="80">
        <v>6.6</v>
      </c>
      <c r="M20" s="80">
        <v>6.6</v>
      </c>
      <c r="N20" s="80">
        <f>J20+K20+L20+M20</f>
        <v>26.4</v>
      </c>
      <c r="O20" s="72">
        <f>N20/0.4</f>
        <v>65.99999999999999</v>
      </c>
      <c r="P20" s="81">
        <f>RANK(O20,O$19:O$21,0)</f>
        <v>1</v>
      </c>
      <c r="Q20" s="80">
        <v>166.5</v>
      </c>
      <c r="R20" s="65">
        <f>Q20/2.5</f>
        <v>66.6</v>
      </c>
      <c r="S20" s="81">
        <f>RANK(R20,R$19:R$21,0)</f>
        <v>2</v>
      </c>
      <c r="T20" s="82"/>
      <c r="U20" s="82"/>
      <c r="V20" s="72">
        <f>(O20+R20)/2</f>
        <v>66.29999999999998</v>
      </c>
      <c r="W20" s="98"/>
    </row>
    <row r="21" spans="1:23" ht="31.5" customHeight="1">
      <c r="A21" s="102">
        <f>RANK(V21,$V$19:$V$21,0)</f>
        <v>3</v>
      </c>
      <c r="B21" s="183" t="s">
        <v>231</v>
      </c>
      <c r="C21" s="158" t="s">
        <v>232</v>
      </c>
      <c r="D21" s="184" t="s">
        <v>233</v>
      </c>
      <c r="E21" s="185">
        <v>3</v>
      </c>
      <c r="F21" s="186" t="s">
        <v>234</v>
      </c>
      <c r="G21" s="145" t="s">
        <v>235</v>
      </c>
      <c r="H21" s="187" t="s">
        <v>236</v>
      </c>
      <c r="I21" s="188" t="s">
        <v>22</v>
      </c>
      <c r="J21" s="80">
        <v>6.4</v>
      </c>
      <c r="K21" s="80">
        <v>6.3</v>
      </c>
      <c r="L21" s="80">
        <v>6.5</v>
      </c>
      <c r="M21" s="80">
        <v>6.4</v>
      </c>
      <c r="N21" s="80">
        <f>J21+K21+L21+M21</f>
        <v>25.6</v>
      </c>
      <c r="O21" s="72">
        <f>N21/0.4</f>
        <v>64</v>
      </c>
      <c r="P21" s="81">
        <f>RANK(O21,O$19:O$21,0)</f>
        <v>3</v>
      </c>
      <c r="Q21" s="80">
        <v>159.5</v>
      </c>
      <c r="R21" s="65">
        <f>Q21/2.5</f>
        <v>63.8</v>
      </c>
      <c r="S21" s="81">
        <f>RANK(R21,R$19:R$21,0)</f>
        <v>3</v>
      </c>
      <c r="T21" s="82"/>
      <c r="U21" s="82"/>
      <c r="V21" s="72">
        <f>(O21+R21)/2</f>
        <v>63.9</v>
      </c>
      <c r="W21" s="98"/>
    </row>
    <row r="22" spans="1:23" ht="30" customHeight="1">
      <c r="A22" s="74"/>
      <c r="B22" s="74"/>
      <c r="C22" s="88"/>
      <c r="D22" s="86"/>
      <c r="E22" s="84"/>
      <c r="F22" s="89"/>
      <c r="G22" s="86"/>
      <c r="H22" s="87"/>
      <c r="I22" s="90"/>
      <c r="J22" s="77"/>
      <c r="K22" s="77"/>
      <c r="L22" s="77"/>
      <c r="M22" s="77"/>
      <c r="N22" s="77"/>
      <c r="O22" s="96"/>
      <c r="P22" s="78"/>
      <c r="Q22" s="77"/>
      <c r="R22" s="96"/>
      <c r="S22" s="78"/>
      <c r="T22" s="79"/>
      <c r="U22" s="79"/>
      <c r="V22" s="97"/>
      <c r="W22" s="98"/>
    </row>
    <row r="23" spans="1:23" ht="30" customHeight="1">
      <c r="A23" s="99"/>
      <c r="B23" s="99"/>
      <c r="C23" s="15" t="s">
        <v>2</v>
      </c>
      <c r="D23" s="58"/>
      <c r="E23" s="58"/>
      <c r="F23" s="59"/>
      <c r="G23" s="59"/>
      <c r="H23" s="60"/>
      <c r="I23" s="58" t="s">
        <v>42</v>
      </c>
      <c r="J23" s="3"/>
      <c r="K23" s="3"/>
      <c r="L23" s="100"/>
      <c r="M23" s="100"/>
      <c r="N23" s="100"/>
      <c r="O23" s="100"/>
      <c r="P23" s="99"/>
      <c r="Q23" s="99"/>
      <c r="R23" s="99"/>
      <c r="S23" s="99"/>
      <c r="T23" s="99"/>
      <c r="U23" s="99"/>
      <c r="V23" s="99"/>
      <c r="W23" s="99"/>
    </row>
    <row r="24" spans="1:23" ht="30" customHeight="1">
      <c r="A24" s="99"/>
      <c r="B24" s="99"/>
      <c r="C24" s="20" t="s">
        <v>3</v>
      </c>
      <c r="D24" s="61"/>
      <c r="E24" s="61"/>
      <c r="F24" s="57"/>
      <c r="G24" s="57"/>
      <c r="H24" s="62"/>
      <c r="I24" s="57" t="s">
        <v>28</v>
      </c>
      <c r="J24" s="3"/>
      <c r="K24" s="3"/>
      <c r="L24" s="100"/>
      <c r="M24" s="100"/>
      <c r="N24" s="100"/>
      <c r="O24" s="100"/>
      <c r="P24" s="99"/>
      <c r="Q24" s="99"/>
      <c r="R24" s="99"/>
      <c r="S24" s="99"/>
      <c r="T24" s="99"/>
      <c r="U24" s="99"/>
      <c r="V24" s="99"/>
      <c r="W24" s="99"/>
    </row>
  </sheetData>
  <sheetProtection/>
  <mergeCells count="25">
    <mergeCell ref="A1:W1"/>
    <mergeCell ref="A2:W2"/>
    <mergeCell ref="A3:W3"/>
    <mergeCell ref="A4:W4"/>
    <mergeCell ref="T6:W6"/>
    <mergeCell ref="A5:W5"/>
    <mergeCell ref="W7:W8"/>
    <mergeCell ref="A7:A8"/>
    <mergeCell ref="H7:H8"/>
    <mergeCell ref="E7:E8"/>
    <mergeCell ref="F7:F8"/>
    <mergeCell ref="Q7:S7"/>
    <mergeCell ref="T7:T8"/>
    <mergeCell ref="C7:C8"/>
    <mergeCell ref="D7:D8"/>
    <mergeCell ref="B7:B8"/>
    <mergeCell ref="U7:U8"/>
    <mergeCell ref="V7:V8"/>
    <mergeCell ref="I7:I8"/>
    <mergeCell ref="J7:P7"/>
    <mergeCell ref="G7:G8"/>
    <mergeCell ref="A18:V18"/>
    <mergeCell ref="A9:V9"/>
    <mergeCell ref="A14:V14"/>
    <mergeCell ref="A12:V1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2022-07-11T13:56:03Z</cp:lastPrinted>
  <dcterms:created xsi:type="dcterms:W3CDTF">2007-12-24T11:06:58Z</dcterms:created>
  <dcterms:modified xsi:type="dcterms:W3CDTF">2022-07-11T14:28:55Z</dcterms:modified>
  <cp:category/>
  <cp:version/>
  <cp:contentType/>
  <cp:contentStatus/>
</cp:coreProperties>
</file>