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090" tabRatio="804" activeTab="6"/>
  </bookViews>
  <sheets>
    <sheet name="Мол" sheetId="196" r:id="rId1"/>
    <sheet name="БП" sheetId="193" r:id="rId2"/>
    <sheet name="Юноши" sheetId="191" r:id="rId3"/>
    <sheet name="КПД" sheetId="194" r:id="rId4"/>
    <sheet name="ППД" sheetId="200" r:id="rId5"/>
    <sheet name="ППД(Л)" sheetId="186" r:id="rId6"/>
    <sheet name="Тест" sheetId="199" r:id="rId7"/>
  </sheets>
  <definedNames>
    <definedName name="_xlnm.Print_Area" localSheetId="2">Юноши!$A$1:$V$19</definedName>
  </definedNames>
  <calcPr calcId="124519" refMode="R1C1"/>
</workbook>
</file>

<file path=xl/calcChain.xml><?xml version="1.0" encoding="utf-8"?>
<calcChain xmlns="http://schemas.openxmlformats.org/spreadsheetml/2006/main">
  <c r="K19" i="199"/>
  <c r="U15"/>
  <c r="V15" s="1"/>
  <c r="Q15"/>
  <c r="N15"/>
  <c r="K15"/>
  <c r="R20" i="200" l="1"/>
  <c r="R21" i="186"/>
  <c r="R22"/>
  <c r="R17"/>
  <c r="R20"/>
  <c r="V15" i="191"/>
  <c r="Q15"/>
  <c r="N15"/>
  <c r="K15"/>
  <c r="N21" i="186" l="1"/>
  <c r="O21" s="1"/>
  <c r="R23"/>
  <c r="N23"/>
  <c r="O23" s="1"/>
  <c r="R13"/>
  <c r="N13"/>
  <c r="O13" s="1"/>
  <c r="R16"/>
  <c r="N16"/>
  <c r="O16" s="1"/>
  <c r="R11"/>
  <c r="N11"/>
  <c r="O11" s="1"/>
  <c r="R12"/>
  <c r="N12"/>
  <c r="O12" s="1"/>
  <c r="R18"/>
  <c r="N18"/>
  <c r="O18" s="1"/>
  <c r="R19" i="200"/>
  <c r="N19"/>
  <c r="O19" s="1"/>
  <c r="R17"/>
  <c r="N17"/>
  <c r="O17" s="1"/>
  <c r="N20"/>
  <c r="O20" s="1"/>
  <c r="R16"/>
  <c r="N16"/>
  <c r="O16" s="1"/>
  <c r="R18"/>
  <c r="N18"/>
  <c r="O18" s="1"/>
  <c r="R14"/>
  <c r="S14" s="1"/>
  <c r="N14"/>
  <c r="O14" s="1"/>
  <c r="R12"/>
  <c r="N12"/>
  <c r="O12" s="1"/>
  <c r="R13"/>
  <c r="N13"/>
  <c r="O13" s="1"/>
  <c r="N12" i="194"/>
  <c r="Q13" i="199"/>
  <c r="Q12"/>
  <c r="N13"/>
  <c r="N12"/>
  <c r="K13"/>
  <c r="K12"/>
  <c r="U12"/>
  <c r="V12" s="1"/>
  <c r="Q19"/>
  <c r="Q18"/>
  <c r="Q17"/>
  <c r="N19"/>
  <c r="N18"/>
  <c r="N17"/>
  <c r="K18"/>
  <c r="K17"/>
  <c r="Q21"/>
  <c r="N21"/>
  <c r="K21"/>
  <c r="U21"/>
  <c r="V21" s="1"/>
  <c r="U19"/>
  <c r="V19" s="1"/>
  <c r="U18"/>
  <c r="V18" s="1"/>
  <c r="U17"/>
  <c r="V17" s="1"/>
  <c r="U13"/>
  <c r="V13" s="1"/>
  <c r="L17" l="1"/>
  <c r="R12"/>
  <c r="R17"/>
  <c r="L13"/>
  <c r="R18"/>
  <c r="O13"/>
  <c r="S16" i="200"/>
  <c r="S17"/>
  <c r="V12"/>
  <c r="V18" i="186"/>
  <c r="V13"/>
  <c r="L18" i="199"/>
  <c r="R13"/>
  <c r="A19"/>
  <c r="L12"/>
  <c r="V23" i="186"/>
  <c r="V12"/>
  <c r="V16"/>
  <c r="V11"/>
  <c r="V21"/>
  <c r="V16" i="200"/>
  <c r="S20"/>
  <c r="S12"/>
  <c r="S19"/>
  <c r="P14"/>
  <c r="V14"/>
  <c r="V20"/>
  <c r="P20"/>
  <c r="P13"/>
  <c r="P16"/>
  <c r="V17"/>
  <c r="P17"/>
  <c r="P18"/>
  <c r="P19"/>
  <c r="P12"/>
  <c r="V19"/>
  <c r="S13"/>
  <c r="S18"/>
  <c r="V13"/>
  <c r="V18"/>
  <c r="O12" i="199"/>
  <c r="A12"/>
  <c r="A13"/>
  <c r="O17"/>
  <c r="O18"/>
  <c r="A18"/>
  <c r="A17"/>
  <c r="L19"/>
  <c r="R19"/>
  <c r="O19"/>
  <c r="Q16" i="191"/>
  <c r="N16"/>
  <c r="K16"/>
  <c r="Q15" i="193"/>
  <c r="Q17"/>
  <c r="Q16"/>
  <c r="Q14"/>
  <c r="N15"/>
  <c r="N17"/>
  <c r="N16"/>
  <c r="N14"/>
  <c r="K15"/>
  <c r="K17"/>
  <c r="K16"/>
  <c r="K14"/>
  <c r="U17"/>
  <c r="V17" s="1"/>
  <c r="U16"/>
  <c r="V16" s="1"/>
  <c r="Q12"/>
  <c r="N12"/>
  <c r="K12"/>
  <c r="U12"/>
  <c r="V12" s="1"/>
  <c r="N17" i="186"/>
  <c r="O17" s="1"/>
  <c r="V17" s="1"/>
  <c r="R19"/>
  <c r="N19"/>
  <c r="O19" s="1"/>
  <c r="R25"/>
  <c r="N25"/>
  <c r="O25" s="1"/>
  <c r="R14"/>
  <c r="N14"/>
  <c r="O14" s="1"/>
  <c r="R15"/>
  <c r="N15"/>
  <c r="O15" s="1"/>
  <c r="N20"/>
  <c r="P10" i="196"/>
  <c r="Q10" s="1"/>
  <c r="R14" i="194"/>
  <c r="N14"/>
  <c r="O14" s="1"/>
  <c r="R15"/>
  <c r="N15"/>
  <c r="O15" s="1"/>
  <c r="R16"/>
  <c r="R12"/>
  <c r="N16"/>
  <c r="O16" s="1"/>
  <c r="O12"/>
  <c r="U10" i="191"/>
  <c r="V10" s="1"/>
  <c r="Q10"/>
  <c r="N10"/>
  <c r="K10"/>
  <c r="U15"/>
  <c r="K10" i="193"/>
  <c r="L10" s="1"/>
  <c r="N10"/>
  <c r="O10" s="1"/>
  <c r="Q10"/>
  <c r="R10" s="1"/>
  <c r="U15"/>
  <c r="V15" s="1"/>
  <c r="U14"/>
  <c r="V14" s="1"/>
  <c r="U10"/>
  <c r="V10" s="1"/>
  <c r="N13" i="191"/>
  <c r="N12"/>
  <c r="O12" s="1"/>
  <c r="U16"/>
  <c r="V16" s="1"/>
  <c r="U12"/>
  <c r="V12" s="1"/>
  <c r="Q12"/>
  <c r="K12"/>
  <c r="U13"/>
  <c r="V13" s="1"/>
  <c r="Q13"/>
  <c r="K13"/>
  <c r="R24" i="186"/>
  <c r="N24"/>
  <c r="O24" s="1"/>
  <c r="N22"/>
  <c r="O22" s="1"/>
  <c r="A18" i="200" l="1"/>
  <c r="P23" i="186"/>
  <c r="O20"/>
  <c r="P11" s="1"/>
  <c r="S17"/>
  <c r="S21"/>
  <c r="S22"/>
  <c r="S18"/>
  <c r="S11"/>
  <c r="S23"/>
  <c r="S19"/>
  <c r="S14"/>
  <c r="S24"/>
  <c r="S13"/>
  <c r="S20"/>
  <c r="S12"/>
  <c r="S25"/>
  <c r="S16"/>
  <c r="S15"/>
  <c r="R17" i="193"/>
  <c r="O17"/>
  <c r="L13" i="191"/>
  <c r="R13"/>
  <c r="L17" i="193"/>
  <c r="A14" i="200"/>
  <c r="O16" i="193"/>
  <c r="A19" i="200"/>
  <c r="A16"/>
  <c r="A17"/>
  <c r="A13"/>
  <c r="A12"/>
  <c r="A20"/>
  <c r="R12" i="191"/>
  <c r="L12"/>
  <c r="A13"/>
  <c r="O13"/>
  <c r="A12"/>
  <c r="A17" i="193"/>
  <c r="L16"/>
  <c r="A16"/>
  <c r="R16"/>
  <c r="L15"/>
  <c r="S12" i="194"/>
  <c r="S16"/>
  <c r="V14" i="186"/>
  <c r="V25"/>
  <c r="V15"/>
  <c r="V19"/>
  <c r="O14" i="193"/>
  <c r="O15"/>
  <c r="R14"/>
  <c r="L14"/>
  <c r="A14"/>
  <c r="R15"/>
  <c r="A15"/>
  <c r="V15" i="194"/>
  <c r="P15"/>
  <c r="P14"/>
  <c r="S15"/>
  <c r="V14"/>
  <c r="S14"/>
  <c r="V12"/>
  <c r="P12"/>
  <c r="V16"/>
  <c r="P16"/>
  <c r="A15" i="191"/>
  <c r="R15"/>
  <c r="O15"/>
  <c r="L15"/>
  <c r="A10" i="193"/>
  <c r="R16" i="191"/>
  <c r="L16"/>
  <c r="O16"/>
  <c r="A16"/>
  <c r="V24" i="186"/>
  <c r="V22"/>
  <c r="V20" l="1"/>
  <c r="A18" s="1"/>
  <c r="P21"/>
  <c r="P13"/>
  <c r="P25"/>
  <c r="P19"/>
  <c r="P22"/>
  <c r="P14"/>
  <c r="P24"/>
  <c r="P12"/>
  <c r="P15"/>
  <c r="P17"/>
  <c r="P20"/>
  <c r="P18"/>
  <c r="P16"/>
  <c r="A14" i="194"/>
  <c r="A15"/>
  <c r="A16"/>
  <c r="A12"/>
  <c r="A11" i="186" l="1"/>
  <c r="A16"/>
  <c r="A15"/>
  <c r="A14"/>
  <c r="A25"/>
  <c r="A17"/>
  <c r="A20"/>
  <c r="A12"/>
  <c r="A23"/>
  <c r="A13"/>
  <c r="A22"/>
  <c r="A24"/>
  <c r="A21"/>
  <c r="A19"/>
</calcChain>
</file>

<file path=xl/sharedStrings.xml><?xml version="1.0" encoding="utf-8"?>
<sst xmlns="http://schemas.openxmlformats.org/spreadsheetml/2006/main" count="591" uniqueCount="251">
  <si>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</si>
  <si>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</si>
  <si>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</si>
  <si>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</si>
  <si>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</si>
  <si>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</si>
  <si>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</si>
  <si>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</si>
  <si>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</si>
  <si>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</si>
  <si>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</si>
  <si>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</si>
  <si>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</si>
  <si>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</si>
  <si>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</si>
  <si>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</si>
  <si>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</si>
  <si>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</si>
  <si>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</si>
  <si>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</si>
  <si>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</si>
  <si>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</si>
  <si>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</si>
  <si>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</si>
  <si>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</si>
  <si>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</si>
  <si>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</si>
  <si>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</si>
  <si>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</si>
  <si>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</si>
  <si>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</si>
  <si>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</si>
  <si>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</si>
  <si>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</si>
  <si>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</si>
  <si>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</si>
  <si>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</si>
  <si>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</si>
  <si>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r>
      <t xml:space="preserve">Цветаева С.Н. </t>
    </r>
    <r>
      <rPr>
        <sz val="11"/>
        <rFont val="Times New Roman"/>
        <family val="1"/>
        <charset val="204"/>
      </rPr>
      <t>(ВК, Московская обл.)</t>
    </r>
  </si>
  <si>
    <t>плем.</t>
  </si>
  <si>
    <t>Невенгловская А.</t>
  </si>
  <si>
    <t>Ч/В, г.Москва</t>
  </si>
  <si>
    <r>
      <t>НЕВЕНГЛОВСКАЯ</t>
    </r>
    <r>
      <rPr>
        <sz val="10"/>
        <rFont val="Times New Roman"/>
        <family val="1"/>
        <charset val="204"/>
      </rPr>
      <t xml:space="preserve"> Анна</t>
    </r>
  </si>
  <si>
    <t>039491</t>
  </si>
  <si>
    <r>
      <rPr>
        <b/>
        <sz val="10"/>
        <rFont val="Times New Roman"/>
        <family val="1"/>
        <charset val="204"/>
      </rPr>
      <t>ФЕЩЕНКО</t>
    </r>
    <r>
      <rPr>
        <sz val="10"/>
        <rFont val="Times New Roman"/>
        <family val="1"/>
        <charset val="204"/>
      </rPr>
      <t xml:space="preserve"> Ольга</t>
    </r>
  </si>
  <si>
    <t>021989</t>
  </si>
  <si>
    <r>
      <t>МИСТЕР БИН-09</t>
    </r>
    <r>
      <rPr>
        <sz val="10"/>
        <rFont val="Times New Roman"/>
        <family val="1"/>
        <charset val="204"/>
      </rPr>
      <t>, мер., т.-гнед., полукр., Мадьяр, ФПГЗК "Сальская"</t>
    </r>
  </si>
  <si>
    <t>015168</t>
  </si>
  <si>
    <t>Логачёва И.</t>
  </si>
  <si>
    <t>КСК "Конкорд", МО</t>
  </si>
  <si>
    <t>ТЕСТ ДЛЯ НАЧИНАЮЩИХ ВСАДНИКОВ</t>
  </si>
  <si>
    <r>
      <t>РЭКТЦ ЛИССИ-08(134)</t>
    </r>
    <r>
      <rPr>
        <sz val="10"/>
        <rFont val="Times New Roman"/>
        <family val="1"/>
        <charset val="204"/>
      </rPr>
      <t>, коб., рыж., уэл.пони, Волдбергс Барт, Нидерланды</t>
    </r>
  </si>
  <si>
    <t>013615</t>
  </si>
  <si>
    <r>
      <t>НЭРО-07(128)</t>
    </r>
    <r>
      <rPr>
        <sz val="10"/>
        <rFont val="Times New Roman"/>
        <family val="1"/>
        <charset val="204"/>
      </rPr>
      <t>, мер., т.-сер., уэл.пони, Муншайн, Нидерланды</t>
    </r>
  </si>
  <si>
    <t>007422</t>
  </si>
  <si>
    <t>КСК "Алин Мак", МО</t>
  </si>
  <si>
    <r>
      <t>БОРИСОВА</t>
    </r>
    <r>
      <rPr>
        <sz val="10"/>
        <rFont val="Times New Roman"/>
        <family val="1"/>
        <charset val="204"/>
      </rPr>
      <t xml:space="preserve"> Анастасия</t>
    </r>
  </si>
  <si>
    <t>090299</t>
  </si>
  <si>
    <r>
      <t>ЛАСТ ГОЛД СТАР-12</t>
    </r>
    <r>
      <rPr>
        <sz val="10"/>
        <rFont val="Times New Roman"/>
        <family val="1"/>
        <charset val="204"/>
      </rPr>
      <t>, жер., сер. голш., Ласт Мэн Стэндин, "Ферма Паллада"</t>
    </r>
  </si>
  <si>
    <t>019313</t>
  </si>
  <si>
    <t>Кучерова Е.</t>
  </si>
  <si>
    <t>1979</t>
  </si>
  <si>
    <r>
      <t>ВЕДЕНЕЕВА</t>
    </r>
    <r>
      <rPr>
        <sz val="10"/>
        <rFont val="Times New Roman"/>
        <family val="1"/>
        <charset val="204"/>
      </rPr>
      <t xml:space="preserve"> Мария</t>
    </r>
  </si>
  <si>
    <t>015887</t>
  </si>
  <si>
    <t>Галоп</t>
  </si>
  <si>
    <t>Общий зачёт.</t>
  </si>
  <si>
    <t>Зачёт для спортсменов-любителей.</t>
  </si>
  <si>
    <t>БОЛЬШОЙ ПРИЗ</t>
  </si>
  <si>
    <t>КОМАНДНЫЙ ПРИЗ. ДЕТИ</t>
  </si>
  <si>
    <t>Зачёты: для детей, общий.</t>
  </si>
  <si>
    <t>Зачёт для детей.</t>
  </si>
  <si>
    <t>Рысь</t>
  </si>
  <si>
    <t>Шаг</t>
  </si>
  <si>
    <t>Подчинение</t>
  </si>
  <si>
    <t>Кол.ош.</t>
  </si>
  <si>
    <r>
      <rPr>
        <b/>
        <sz val="11"/>
        <rFont val="Times New Roman"/>
        <family val="1"/>
        <charset val="204"/>
      </rPr>
      <t>Цветаева С.Н.</t>
    </r>
    <r>
      <rPr>
        <sz val="11"/>
        <rFont val="Times New Roman"/>
        <family val="1"/>
        <charset val="204"/>
      </rPr>
      <t xml:space="preserve"> (ВК, Московская обл.)</t>
    </r>
  </si>
  <si>
    <t>Перспектива</t>
  </si>
  <si>
    <t>Зачёты: для детей, спортсменов-любителей.</t>
  </si>
  <si>
    <t>ЕЗДА ДЛЯ ЛОШАДЕЙ 4 ЛЕТ</t>
  </si>
  <si>
    <r>
      <rPr>
        <b/>
        <sz val="10"/>
        <rFont val="Times New Roman"/>
        <family val="1"/>
        <charset val="204"/>
      </rPr>
      <t>БОРИСОВА</t>
    </r>
    <r>
      <rPr>
        <sz val="10"/>
        <rFont val="Times New Roman"/>
        <family val="1"/>
        <charset val="204"/>
      </rPr>
      <t xml:space="preserve"> Ольга</t>
    </r>
    <r>
      <rPr>
        <sz val="12"/>
        <rFont val="Arial"/>
        <family val="2"/>
        <charset val="204"/>
      </rPr>
      <t/>
    </r>
  </si>
  <si>
    <t>001677</t>
  </si>
  <si>
    <t>КСК "Визави", МО</t>
  </si>
  <si>
    <r>
      <t>ЕРШОВА</t>
    </r>
    <r>
      <rPr>
        <sz val="10"/>
        <rFont val="Times New Roman"/>
        <family val="1"/>
        <charset val="204"/>
      </rPr>
      <t xml:space="preserve"> Любовь</t>
    </r>
  </si>
  <si>
    <t>043790</t>
  </si>
  <si>
    <r>
      <t>ЛОЭНГРИН-06</t>
    </r>
    <r>
      <rPr>
        <sz val="10"/>
        <rFont val="Times New Roman"/>
        <family val="1"/>
        <charset val="204"/>
      </rPr>
      <t>, мер., гнед., трак., Эксперт, КФХ "Неман", МО</t>
    </r>
  </si>
  <si>
    <t>012116</t>
  </si>
  <si>
    <t>Ермолаева О.</t>
  </si>
  <si>
    <t>2004</t>
  </si>
  <si>
    <r>
      <t>ГОРЕЛОВА</t>
    </r>
    <r>
      <rPr>
        <sz val="10"/>
        <rFont val="Times New Roman"/>
        <family val="1"/>
        <charset val="204"/>
      </rPr>
      <t xml:space="preserve"> Дарья</t>
    </r>
  </si>
  <si>
    <t>041904</t>
  </si>
  <si>
    <r>
      <t>ГАЗР-10</t>
    </r>
    <r>
      <rPr>
        <sz val="10"/>
        <rFont val="Times New Roman"/>
        <family val="1"/>
        <charset val="204"/>
      </rPr>
      <t>, мер., т.-гнед., ЧВ, Анабашед, Россия</t>
    </r>
  </si>
  <si>
    <t>022340</t>
  </si>
  <si>
    <t>Горелова А.</t>
  </si>
  <si>
    <t>ШВЕ "Адванс", МО</t>
  </si>
  <si>
    <r>
      <t>САНХОР-10</t>
    </r>
    <r>
      <rPr>
        <sz val="10"/>
        <rFont val="Times New Roman"/>
        <family val="1"/>
        <charset val="204"/>
      </rPr>
      <t>, жер., т.-гнед., трак., Хирамас, МО</t>
    </r>
  </si>
  <si>
    <t>014678</t>
  </si>
  <si>
    <t>Щерба А.</t>
  </si>
  <si>
    <r>
      <t>РОМАНОВА</t>
    </r>
    <r>
      <rPr>
        <sz val="10"/>
        <rFont val="Times New Roman"/>
        <family val="1"/>
        <charset val="204"/>
      </rPr>
      <t xml:space="preserve"> Анастасия</t>
    </r>
  </si>
  <si>
    <r>
      <t>СЕРПАНТИН-12</t>
    </r>
    <r>
      <rPr>
        <sz val="10"/>
        <rFont val="Times New Roman"/>
        <family val="1"/>
        <charset val="204"/>
      </rPr>
      <t>, мер., вор., полукр., неизв., МО</t>
    </r>
  </si>
  <si>
    <t>024234</t>
  </si>
  <si>
    <t>Рощин Д.</t>
  </si>
  <si>
    <t>1976</t>
  </si>
  <si>
    <r>
      <t xml:space="preserve">БОРИСОВА </t>
    </r>
    <r>
      <rPr>
        <sz val="10"/>
        <rFont val="Times New Roman"/>
        <family val="1"/>
        <charset val="204"/>
      </rPr>
      <t>Ирина</t>
    </r>
  </si>
  <si>
    <t>014976</t>
  </si>
  <si>
    <t>029953</t>
  </si>
  <si>
    <t>"Horse Projects", г.Москва</t>
  </si>
  <si>
    <t>к/з "Георгенбург"</t>
  </si>
  <si>
    <r>
      <t>ЧАРЛЬСТОН ГРАНД-18</t>
    </r>
    <r>
      <rPr>
        <sz val="10"/>
        <rFont val="Times New Roman"/>
        <family val="1"/>
        <charset val="204"/>
      </rPr>
      <t>, мер., гнед., ганн., Чикаго, Россия</t>
    </r>
  </si>
  <si>
    <t>106909</t>
  </si>
  <si>
    <r>
      <t>ВОРОБЬЁВА</t>
    </r>
    <r>
      <rPr>
        <sz val="10"/>
        <rFont val="Times New Roman"/>
        <family val="1"/>
        <charset val="204"/>
      </rPr>
      <t xml:space="preserve"> Дарья</t>
    </r>
  </si>
  <si>
    <r>
      <t>ПУЛЬСАР-08</t>
    </r>
    <r>
      <rPr>
        <sz val="10"/>
        <rFont val="Times New Roman"/>
        <family val="1"/>
        <charset val="204"/>
      </rPr>
      <t>, мер., гнед., полукр., Хруст, Калужская обл.</t>
    </r>
  </si>
  <si>
    <t>011455</t>
  </si>
  <si>
    <t>Корнилов М.</t>
  </si>
  <si>
    <t>ДЮСШ №11 г.Иваново, Ивановская обл.</t>
  </si>
  <si>
    <r>
      <t>КРАПОВИЦКАЯ</t>
    </r>
    <r>
      <rPr>
        <sz val="10"/>
        <rFont val="Times New Roman"/>
        <family val="1"/>
        <charset val="204"/>
      </rPr>
      <t xml:space="preserve"> Ульяна</t>
    </r>
  </si>
  <si>
    <t>155106</t>
  </si>
  <si>
    <r>
      <rPr>
        <b/>
        <sz val="10"/>
        <rFont val="Times New Roman"/>
        <family val="1"/>
        <charset val="204"/>
      </rPr>
      <t xml:space="preserve">СЛУПСКАЯ </t>
    </r>
    <r>
      <rPr>
        <sz val="10"/>
        <rFont val="Times New Roman"/>
        <family val="1"/>
        <charset val="204"/>
      </rPr>
      <t>Влада</t>
    </r>
  </si>
  <si>
    <r>
      <rPr>
        <b/>
        <sz val="10"/>
        <rFont val="Times New Roman"/>
        <family val="1"/>
        <charset val="204"/>
      </rPr>
      <t>ПУШКИН-17</t>
    </r>
    <r>
      <rPr>
        <sz val="10"/>
        <rFont val="Times New Roman"/>
        <family val="1"/>
        <charset val="204"/>
      </rPr>
      <t>, жер., сер., трак., Тандем, Русский к/з</t>
    </r>
  </si>
  <si>
    <t>132207</t>
  </si>
  <si>
    <r>
      <t xml:space="preserve">СОБОЛЕВА </t>
    </r>
    <r>
      <rPr>
        <sz val="10"/>
        <rFont val="Times New Roman"/>
        <family val="1"/>
        <charset val="204"/>
      </rPr>
      <t>Арина</t>
    </r>
  </si>
  <si>
    <r>
      <t>НАЙС БРУК-09</t>
    </r>
    <r>
      <rPr>
        <sz val="10"/>
        <rFont val="Times New Roman"/>
        <family val="1"/>
        <charset val="204"/>
      </rPr>
      <t>, жер., гнед., араб., Белфаст, к/з "Велес"</t>
    </r>
  </si>
  <si>
    <t>Добровольская Ю.</t>
  </si>
  <si>
    <t>КК "Белая Лошадь", МО</t>
  </si>
  <si>
    <r>
      <t>ПТАШНИКОВА</t>
    </r>
    <r>
      <rPr>
        <sz val="10"/>
        <rFont val="Times New Roman"/>
        <family val="1"/>
        <charset val="204"/>
      </rPr>
      <t xml:space="preserve"> Софья</t>
    </r>
  </si>
  <si>
    <t>064096</t>
  </si>
  <si>
    <r>
      <t>КЛИНИКО III-07</t>
    </r>
    <r>
      <rPr>
        <sz val="10"/>
        <rFont val="Times New Roman"/>
        <family val="1"/>
        <charset val="204"/>
      </rPr>
      <t>, жер., гнед., андал., Севилано</t>
    </r>
    <r>
      <rPr>
        <sz val="7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XXVIII</t>
    </r>
    <r>
      <rPr>
        <sz val="10"/>
        <rFont val="Times New Roman"/>
        <family val="1"/>
        <charset val="204"/>
      </rPr>
      <t>, Испания</t>
    </r>
  </si>
  <si>
    <t>024129</t>
  </si>
  <si>
    <t>Пташникова С.</t>
  </si>
  <si>
    <r>
      <t>СЛАВНЫЙ-08</t>
    </r>
    <r>
      <rPr>
        <sz val="10"/>
        <rFont val="Times New Roman"/>
        <family val="1"/>
        <charset val="204"/>
      </rPr>
      <t>, мер., вор., полукр., Ангрен, Россия</t>
    </r>
  </si>
  <si>
    <t>018562</t>
  </si>
  <si>
    <t>Андреева Е.</t>
  </si>
  <si>
    <t>16 июля 2023 г.</t>
  </si>
  <si>
    <t>085409</t>
  </si>
  <si>
    <r>
      <t>ОЛЕНЧЕНКО</t>
    </r>
    <r>
      <rPr>
        <sz val="10"/>
        <rFont val="Times New Roman"/>
        <family val="1"/>
        <charset val="204"/>
      </rPr>
      <t xml:space="preserve"> Никита, 2009</t>
    </r>
  </si>
  <si>
    <t>006057</t>
  </si>
  <si>
    <t>КСК "Риат"</t>
  </si>
  <si>
    <t>КСК "Риат", Ивановская обл.</t>
  </si>
  <si>
    <r>
      <t>ФИГУРА-06</t>
    </r>
    <r>
      <rPr>
        <sz val="10"/>
        <rFont val="Times New Roman"/>
        <family val="1"/>
        <charset val="204"/>
      </rPr>
      <t>, коб., коб., карак., ганн., Фокус, Ивановская обл.</t>
    </r>
  </si>
  <si>
    <r>
      <t>КОМАРОВА</t>
    </r>
    <r>
      <rPr>
        <sz val="10"/>
        <rFont val="Times New Roman"/>
        <family val="1"/>
        <charset val="204"/>
      </rPr>
      <t xml:space="preserve"> Елена</t>
    </r>
  </si>
  <si>
    <t>031983</t>
  </si>
  <si>
    <r>
      <t>СИМВОЛ-16</t>
    </r>
    <r>
      <rPr>
        <sz val="10"/>
        <rFont val="Times New Roman"/>
        <family val="1"/>
        <charset val="204"/>
      </rPr>
      <t>, мер., вор., полукр., Спартак, Тульская обл.</t>
    </r>
  </si>
  <si>
    <t>Буланова А.</t>
  </si>
  <si>
    <t>Ч/В, Тульская обл.</t>
  </si>
  <si>
    <r>
      <t xml:space="preserve">ПОЛЯКОВА </t>
    </r>
    <r>
      <rPr>
        <sz val="10"/>
        <rFont val="Times New Roman"/>
        <family val="1"/>
        <charset val="204"/>
      </rPr>
      <t>Евгения</t>
    </r>
  </si>
  <si>
    <t>000578</t>
  </si>
  <si>
    <r>
      <t>КОННЕКТ-12</t>
    </r>
    <r>
      <rPr>
        <sz val="10"/>
        <rFont val="Times New Roman"/>
        <family val="1"/>
        <charset val="204"/>
      </rPr>
      <t>, мер., гнед., вестф., Кэптен Файр, Украина</t>
    </r>
  </si>
  <si>
    <t>015540</t>
  </si>
  <si>
    <t>Титков А.</t>
  </si>
  <si>
    <t>1995</t>
  </si>
  <si>
    <r>
      <t xml:space="preserve">МОЧАЛОВА </t>
    </r>
    <r>
      <rPr>
        <sz val="10"/>
        <rFont val="Times New Roman"/>
        <family val="1"/>
        <charset val="204"/>
      </rPr>
      <t>Валерия</t>
    </r>
  </si>
  <si>
    <t>029895</t>
  </si>
  <si>
    <t>КСК "Урожай", г.Москва</t>
  </si>
  <si>
    <t>020134</t>
  </si>
  <si>
    <t>Бочкарёв А.</t>
  </si>
  <si>
    <r>
      <t>ЛАНСЕЛОТ-09</t>
    </r>
    <r>
      <rPr>
        <sz val="10"/>
        <rFont val="Times New Roman"/>
        <family val="1"/>
        <charset val="204"/>
      </rPr>
      <t>, мер., рыж., полукр., Ландесадель, Россия</t>
    </r>
  </si>
  <si>
    <r>
      <rPr>
        <b/>
        <sz val="10"/>
        <rFont val="Times New Roman"/>
        <family val="1"/>
        <charset val="204"/>
      </rPr>
      <t>ПИЛЯЕВА</t>
    </r>
    <r>
      <rPr>
        <sz val="10"/>
        <rFont val="Times New Roman"/>
        <family val="1"/>
        <charset val="204"/>
      </rPr>
      <t xml:space="preserve"> Елизавета</t>
    </r>
  </si>
  <si>
    <t>079808</t>
  </si>
  <si>
    <t>110608</t>
  </si>
  <si>
    <r>
      <t>МЭЙ ГРИ-16</t>
    </r>
    <r>
      <rPr>
        <sz val="10"/>
        <rFont val="Times New Roman"/>
        <family val="1"/>
        <charset val="204"/>
      </rPr>
      <t>, коб., вор., полукр., Грейскап, Красноярский ГАУ</t>
    </r>
  </si>
  <si>
    <t>021791</t>
  </si>
  <si>
    <t>Симонян-Ульманн Н.</t>
  </si>
  <si>
    <r>
      <t>ЭЛЬ-ХУРИ</t>
    </r>
    <r>
      <rPr>
        <sz val="10"/>
        <rFont val="Times New Roman"/>
        <family val="1"/>
        <charset val="204"/>
      </rPr>
      <t xml:space="preserve"> Яра</t>
    </r>
  </si>
  <si>
    <r>
      <t>БАКАРДИ В-08</t>
    </r>
    <r>
      <rPr>
        <sz val="10"/>
        <rFont val="Times New Roman"/>
        <family val="1"/>
        <charset val="204"/>
      </rPr>
      <t>, мер., рыж., ольд., Балобет ду Роет, Германия</t>
    </r>
  </si>
  <si>
    <t>014142</t>
  </si>
  <si>
    <t>КСК "Ивановское"</t>
  </si>
  <si>
    <t>020314</t>
  </si>
  <si>
    <t>2014</t>
  </si>
  <si>
    <r>
      <t>МИХЕЛЬСОН</t>
    </r>
    <r>
      <rPr>
        <sz val="10"/>
        <rFont val="Times New Roman"/>
        <family val="1"/>
        <charset val="204"/>
      </rPr>
      <t xml:space="preserve"> Амалия, 2014</t>
    </r>
  </si>
  <si>
    <t>049810</t>
  </si>
  <si>
    <r>
      <rPr>
        <b/>
        <sz val="10"/>
        <rFont val="Times New Roman"/>
        <family val="1"/>
        <charset val="204"/>
      </rPr>
      <t>ХУДЯКОВА</t>
    </r>
    <r>
      <rPr>
        <sz val="10"/>
        <rFont val="Times New Roman"/>
        <family val="1"/>
        <charset val="204"/>
      </rPr>
      <t xml:space="preserve"> Анна, 2010</t>
    </r>
  </si>
  <si>
    <r>
      <t>ПОПУГАЛОВА</t>
    </r>
    <r>
      <rPr>
        <sz val="10"/>
        <rFont val="Times New Roman"/>
        <family val="1"/>
        <charset val="204"/>
      </rPr>
      <t xml:space="preserve"> Елизавета, 2011</t>
    </r>
  </si>
  <si>
    <r>
      <rPr>
        <b/>
        <sz val="10"/>
        <rFont val="Times New Roman"/>
        <family val="1"/>
        <charset val="204"/>
      </rPr>
      <t>ГОЛИЦЫНА</t>
    </r>
    <r>
      <rPr>
        <sz val="10"/>
        <rFont val="Times New Roman"/>
        <family val="1"/>
        <charset val="204"/>
      </rPr>
      <t xml:space="preserve"> Елена, 2009</t>
    </r>
  </si>
  <si>
    <t>1997</t>
  </si>
  <si>
    <r>
      <t>СТАРОСТИНА</t>
    </r>
    <r>
      <rPr>
        <sz val="10"/>
        <rFont val="Times New Roman"/>
        <family val="1"/>
        <charset val="204"/>
      </rPr>
      <t xml:space="preserve"> Вероника</t>
    </r>
  </si>
  <si>
    <t>018297</t>
  </si>
  <si>
    <r>
      <t>ВАГРАМ СТАР-19</t>
    </r>
    <r>
      <rPr>
        <sz val="10"/>
        <rFont val="Times New Roman"/>
        <family val="1"/>
        <charset val="204"/>
      </rPr>
      <t>, мер., вор., РВП, Визборн 37, Старожиловский к/з</t>
    </r>
  </si>
  <si>
    <t>Старостина В.</t>
  </si>
  <si>
    <t>1996</t>
  </si>
  <si>
    <r>
      <t xml:space="preserve">ПОЛИВЦЕВА </t>
    </r>
    <r>
      <rPr>
        <sz val="10"/>
        <rFont val="Times New Roman"/>
        <family val="1"/>
        <charset val="204"/>
      </rPr>
      <t>Екатерина</t>
    </r>
  </si>
  <si>
    <t>000396</t>
  </si>
  <si>
    <t>1 СПП ГУ МВД России по г. Москве</t>
  </si>
  <si>
    <r>
      <t>ДИАМАНТ</t>
    </r>
    <r>
      <rPr>
        <sz val="10"/>
        <rFont val="Times New Roman"/>
        <family val="1"/>
        <charset val="204"/>
      </rPr>
      <t xml:space="preserve"> Ксения</t>
    </r>
  </si>
  <si>
    <t>001875</t>
  </si>
  <si>
    <t>Диамант К.</t>
  </si>
  <si>
    <r>
      <t>ИЗУМРУД-18</t>
    </r>
    <r>
      <rPr>
        <sz val="10"/>
        <rFont val="Times New Roman"/>
        <family val="1"/>
        <charset val="204"/>
      </rPr>
      <t>, жер., т.-гнед., трак., Курский к/з</t>
    </r>
  </si>
  <si>
    <r>
      <t>АЛЬ КАПОНЕ-19</t>
    </r>
    <r>
      <rPr>
        <sz val="10"/>
        <rFont val="Times New Roman"/>
        <family val="1"/>
        <charset val="204"/>
      </rPr>
      <t>, мер., гнед., голш., Авелинус, к/з "Михайловский"</t>
    </r>
  </si>
  <si>
    <t>156306</t>
  </si>
  <si>
    <r>
      <rPr>
        <b/>
        <sz val="10"/>
        <rFont val="Times New Roman"/>
        <family val="1"/>
        <charset val="204"/>
      </rPr>
      <t>ЖУЧКОВА</t>
    </r>
    <r>
      <rPr>
        <sz val="10"/>
        <rFont val="Times New Roman"/>
        <family val="1"/>
        <charset val="204"/>
      </rPr>
      <t xml:space="preserve"> Валерия</t>
    </r>
  </si>
  <si>
    <t>2006</t>
  </si>
  <si>
    <r>
      <rPr>
        <b/>
        <sz val="10"/>
        <rFont val="Times New Roman"/>
        <family val="1"/>
        <charset val="204"/>
      </rPr>
      <t>ОЗЕРОВА</t>
    </r>
    <r>
      <rPr>
        <sz val="10"/>
        <rFont val="Times New Roman"/>
        <family val="1"/>
        <charset val="204"/>
      </rPr>
      <t xml:space="preserve"> Валерия</t>
    </r>
  </si>
  <si>
    <r>
      <rPr>
        <b/>
        <sz val="10"/>
        <color theme="1"/>
        <rFont val="Times New Roman"/>
        <family val="1"/>
        <charset val="204"/>
      </rPr>
      <t>КУДРЯВЦЕВА</t>
    </r>
    <r>
      <rPr>
        <sz val="10"/>
        <color theme="1"/>
        <rFont val="Times New Roman"/>
        <family val="1"/>
        <charset val="204"/>
      </rPr>
      <t xml:space="preserve"> Мария</t>
    </r>
  </si>
  <si>
    <t>115408</t>
  </si>
  <si>
    <r>
      <t>БАЛИБОЙ-05</t>
    </r>
    <r>
      <rPr>
        <sz val="10"/>
        <rFont val="Times New Roman"/>
        <family val="1"/>
        <charset val="204"/>
      </rPr>
      <t>, мер., гнед., полукр., неизв., Германия</t>
    </r>
  </si>
  <si>
    <t>019227</t>
  </si>
  <si>
    <t>Коровин Д.</t>
  </si>
  <si>
    <t>131505</t>
  </si>
  <si>
    <r>
      <t>БЕРЕЛАВИЧУС</t>
    </r>
    <r>
      <rPr>
        <sz val="10"/>
        <rFont val="Times New Roman"/>
        <family val="1"/>
        <charset val="204"/>
      </rPr>
      <t xml:space="preserve"> Юлия, 2005</t>
    </r>
  </si>
  <si>
    <t>127002</t>
  </si>
  <si>
    <r>
      <t>РЕВАНШ-04</t>
    </r>
    <r>
      <rPr>
        <sz val="10"/>
        <rFont val="Times New Roman"/>
        <family val="1"/>
        <charset val="204"/>
      </rPr>
      <t>, мер., рыж., трак., Винсент, Ставропольский край</t>
    </r>
  </si>
  <si>
    <t>003304</t>
  </si>
  <si>
    <t>Быстров Р.</t>
  </si>
  <si>
    <t>КСК "Корос", МО</t>
  </si>
  <si>
    <r>
      <t xml:space="preserve">ВАСИЛЬЕВА </t>
    </r>
    <r>
      <rPr>
        <sz val="10"/>
        <rFont val="Times New Roman"/>
        <family val="1"/>
        <charset val="204"/>
      </rPr>
      <t>Александра, 2002</t>
    </r>
  </si>
  <si>
    <r>
      <t xml:space="preserve">КНЯЗЕВА </t>
    </r>
    <r>
      <rPr>
        <sz val="10"/>
        <rFont val="Times New Roman"/>
        <family val="1"/>
        <charset val="204"/>
      </rPr>
      <t>Екатерина</t>
    </r>
  </si>
  <si>
    <r>
      <t xml:space="preserve">МИХАЙЛОВА </t>
    </r>
    <r>
      <rPr>
        <sz val="10"/>
        <rFont val="Times New Roman"/>
        <family val="1"/>
        <charset val="204"/>
      </rPr>
      <t>Диана, 2010</t>
    </r>
  </si>
  <si>
    <t>047286</t>
  </si>
  <si>
    <r>
      <t>ДЕДОВА</t>
    </r>
    <r>
      <rPr>
        <sz val="10"/>
        <rFont val="Times New Roman"/>
        <family val="1"/>
        <charset val="204"/>
      </rPr>
      <t xml:space="preserve"> Галина</t>
    </r>
  </si>
  <si>
    <r>
      <t>ХОРОШИЛОВА</t>
    </r>
    <r>
      <rPr>
        <sz val="10"/>
        <rFont val="Times New Roman"/>
        <family val="1"/>
        <charset val="204"/>
      </rPr>
      <t xml:space="preserve"> Дарья</t>
    </r>
  </si>
  <si>
    <t>031372</t>
  </si>
  <si>
    <t>Дедова Г.</t>
  </si>
  <si>
    <r>
      <t>ДОЛЬЧИ ЗАРРА-06</t>
    </r>
    <r>
      <rPr>
        <sz val="10"/>
        <rFont val="Times New Roman"/>
        <family val="1"/>
        <charset val="204"/>
      </rPr>
      <t>, коб., гнед., полукр., неизв., Россия</t>
    </r>
  </si>
  <si>
    <r>
      <rPr>
        <b/>
        <sz val="10"/>
        <rFont val="Times New Roman"/>
        <family val="1"/>
        <charset val="204"/>
      </rPr>
      <t>СЕМАГИНА</t>
    </r>
    <r>
      <rPr>
        <sz val="10"/>
        <rFont val="Times New Roman"/>
        <family val="1"/>
        <charset val="204"/>
      </rPr>
      <t xml:space="preserve"> Дарья, 2014</t>
    </r>
  </si>
  <si>
    <r>
      <t xml:space="preserve">ПИЧУГИНА </t>
    </r>
    <r>
      <rPr>
        <sz val="10"/>
        <rFont val="Times New Roman"/>
        <family val="1"/>
        <charset val="204"/>
      </rPr>
      <t>Татьяна</t>
    </r>
  </si>
  <si>
    <t>004579</t>
  </si>
  <si>
    <r>
      <t>ГЕШЕНГ-11</t>
    </r>
    <r>
      <rPr>
        <sz val="10"/>
        <rFont val="Times New Roman"/>
        <family val="1"/>
        <charset val="204"/>
      </rPr>
      <t>, жер., вор., ганн., Фюрст Нимфенбург, Германия</t>
    </r>
  </si>
  <si>
    <t>015712</t>
  </si>
  <si>
    <t>Пичугина Т.</t>
  </si>
  <si>
    <r>
      <t>АЛЛАДИН-13</t>
    </r>
    <r>
      <rPr>
        <sz val="10"/>
        <rFont val="Times New Roman"/>
        <family val="1"/>
        <charset val="204"/>
      </rPr>
      <t xml:space="preserve">, мер., карак., трак., </t>
    </r>
  </si>
  <si>
    <r>
      <t>ГРИНГА-11</t>
    </r>
    <r>
      <rPr>
        <sz val="10"/>
        <rFont val="Times New Roman"/>
        <family val="1"/>
        <charset val="204"/>
      </rPr>
      <t>, коб., гнед., трак., Харольд, ТД "Визави"</t>
    </r>
  </si>
  <si>
    <t>Горшкова Л.</t>
  </si>
  <si>
    <r>
      <rPr>
        <b/>
        <sz val="10"/>
        <rFont val="Times New Roman"/>
        <family val="1"/>
        <charset val="204"/>
      </rPr>
      <t>ПРОЖОГА</t>
    </r>
    <r>
      <rPr>
        <sz val="10"/>
        <rFont val="Times New Roman"/>
        <family val="1"/>
        <charset val="204"/>
      </rPr>
      <t xml:space="preserve"> Алёна</t>
    </r>
  </si>
  <si>
    <r>
      <t xml:space="preserve">КАЗАКОВА </t>
    </r>
    <r>
      <rPr>
        <sz val="10"/>
        <rFont val="Times New Roman"/>
        <family val="1"/>
        <charset val="204"/>
      </rPr>
      <t>Елизавета, 2012</t>
    </r>
  </si>
  <si>
    <r>
      <rPr>
        <b/>
        <sz val="12"/>
        <rFont val="Times New Roman"/>
        <family val="1"/>
        <charset val="204"/>
      </rPr>
      <t>Судьи: С - Романова О.В.</t>
    </r>
    <r>
      <rPr>
        <sz val="12"/>
        <rFont val="Times New Roman"/>
        <family val="1"/>
        <charset val="204"/>
      </rPr>
      <t xml:space="preserve"> (1К, Московская обл.), </t>
    </r>
    <r>
      <rPr>
        <b/>
        <sz val="12"/>
        <rFont val="Times New Roman"/>
        <family val="1"/>
        <charset val="204"/>
      </rPr>
      <t xml:space="preserve">Цветаева С.Н. </t>
    </r>
    <r>
      <rPr>
        <sz val="12"/>
        <rFont val="Times New Roman"/>
        <family val="1"/>
        <charset val="204"/>
      </rPr>
      <t xml:space="preserve">(ВК, Московская обл.), </t>
    </r>
    <r>
      <rPr>
        <b/>
        <sz val="12"/>
        <rFont val="Times New Roman"/>
        <family val="1"/>
        <charset val="204"/>
      </rPr>
      <t>Попов Е.А.</t>
    </r>
    <r>
      <rPr>
        <sz val="12"/>
        <rFont val="Times New Roman"/>
        <family val="1"/>
        <charset val="204"/>
      </rPr>
      <t xml:space="preserve"> (2К, г.Москва).</t>
    </r>
  </si>
  <si>
    <t>«ОТКРЫТЫЕ СОРЕВНОВАНИЯ НА КУБОК КСК «КОНКОРД» ПО ВЫЕЗДКЕ»</t>
  </si>
  <si>
    <t>ПРЕДВАРИТЕЛЬНЫЙ ПРИЗ. ЮНИОРЫ</t>
  </si>
  <si>
    <t>МАЛЫЙ ПРИЗ</t>
  </si>
  <si>
    <t>ПРЕДВАРИТЕЛЬНЫЙ ПРИЗ. ЮНОШИ (общий зачёт)</t>
  </si>
  <si>
    <t>КОМАНДНЫЙ ПРИЗ. ЮНОШИ (общий зачёт)</t>
  </si>
  <si>
    <t>ТЕСТ ПОНИ-ЛЕНД</t>
  </si>
  <si>
    <t>Зачёты: для детей, всадников на лошадях 4-5 лет.</t>
  </si>
  <si>
    <r>
      <t>УЛЬМАНН</t>
    </r>
    <r>
      <rPr>
        <sz val="10"/>
        <rFont val="Times New Roman"/>
        <family val="1"/>
        <charset val="204"/>
      </rPr>
      <t xml:space="preserve"> Сати-Стефания</t>
    </r>
  </si>
  <si>
    <t>097711</t>
  </si>
  <si>
    <r>
      <rPr>
        <b/>
        <sz val="11"/>
        <rFont val="Times New Roman"/>
        <family val="1"/>
        <charset val="204"/>
      </rPr>
      <t xml:space="preserve">Судьи: Н - Романова О.В. </t>
    </r>
    <r>
      <rPr>
        <sz val="11"/>
        <rFont val="Times New Roman"/>
        <family val="1"/>
        <charset val="204"/>
      </rPr>
      <t xml:space="preserve">(1К, Московская обл.), </t>
    </r>
    <r>
      <rPr>
        <b/>
        <sz val="11"/>
        <rFont val="Times New Roman"/>
        <family val="1"/>
        <charset val="204"/>
      </rPr>
      <t xml:space="preserve">С -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 xml:space="preserve">В -  Попов Е.А. </t>
    </r>
    <r>
      <rPr>
        <sz val="11"/>
        <rFont val="Times New Roman"/>
        <family val="1"/>
        <charset val="204"/>
      </rPr>
      <t>(2К, г.Москва).</t>
    </r>
  </si>
  <si>
    <r>
      <rPr>
        <b/>
        <sz val="11"/>
        <rFont val="Times New Roman"/>
        <family val="1"/>
        <charset val="204"/>
      </rPr>
      <t xml:space="preserve">Судьи: Н - Романова О.В. </t>
    </r>
    <r>
      <rPr>
        <sz val="11"/>
        <rFont val="Times New Roman"/>
        <family val="1"/>
        <charset val="204"/>
      </rPr>
      <t>(1К, Московская обл.),</t>
    </r>
    <r>
      <rPr>
        <b/>
        <sz val="11"/>
        <rFont val="Times New Roman"/>
        <family val="1"/>
        <charset val="204"/>
      </rPr>
      <t xml:space="preserve"> С - Цветаева С.Н. </t>
    </r>
    <r>
      <rPr>
        <sz val="11"/>
        <rFont val="Times New Roman"/>
        <family val="1"/>
        <charset val="204"/>
      </rPr>
      <t>(ВК, Московская обл.),</t>
    </r>
    <r>
      <rPr>
        <b/>
        <sz val="11"/>
        <rFont val="Times New Roman"/>
        <family val="1"/>
        <charset val="204"/>
      </rPr>
      <t xml:space="preserve"> В -  Попов Е.А. </t>
    </r>
    <r>
      <rPr>
        <sz val="11"/>
        <rFont val="Times New Roman"/>
        <family val="1"/>
        <charset val="204"/>
      </rPr>
      <t>(2К, г.Москва).</t>
    </r>
  </si>
  <si>
    <r>
      <t>ЛЕДИ БАТТЕРФЛЯЙ-15</t>
    </r>
    <r>
      <rPr>
        <sz val="10"/>
        <rFont val="Times New Roman"/>
        <family val="1"/>
        <charset val="204"/>
      </rPr>
      <t>, коб., рыж., Россия</t>
    </r>
  </si>
  <si>
    <t>162206</t>
  </si>
  <si>
    <r>
      <rPr>
        <b/>
        <sz val="11"/>
        <rFont val="Times New Roman"/>
        <family val="1"/>
        <charset val="204"/>
      </rPr>
      <t xml:space="preserve">Судьи: В - Романова О.В. </t>
    </r>
    <r>
      <rPr>
        <sz val="11"/>
        <rFont val="Times New Roman"/>
        <family val="1"/>
        <charset val="204"/>
      </rPr>
      <t>(1К, Московская обл.);</t>
    </r>
    <r>
      <rPr>
        <b/>
        <sz val="11"/>
        <rFont val="Times New Roman"/>
        <family val="1"/>
        <charset val="204"/>
      </rPr>
      <t xml:space="preserve"> Цветаева С.Н.</t>
    </r>
    <r>
      <rPr>
        <sz val="11"/>
        <rFont val="Times New Roman"/>
        <family val="1"/>
        <charset val="204"/>
      </rPr>
      <t xml:space="preserve"> (ВК, Московская обл.); </t>
    </r>
    <r>
      <rPr>
        <b/>
        <sz val="11"/>
        <rFont val="Times New Roman"/>
        <family val="1"/>
        <charset val="204"/>
      </rPr>
      <t xml:space="preserve">С - Попов Е.А. </t>
    </r>
    <r>
      <rPr>
        <sz val="11"/>
        <rFont val="Times New Roman"/>
        <family val="1"/>
        <charset val="204"/>
      </rPr>
      <t>(2К, г.Москва)</t>
    </r>
  </si>
  <si>
    <r>
      <t>Судьи: В - Романова О.В.</t>
    </r>
    <r>
      <rPr>
        <sz val="11"/>
        <rFont val="Times New Roman"/>
        <family val="1"/>
        <charset val="204"/>
      </rPr>
      <t xml:space="preserve"> (1К, Московская обл.);</t>
    </r>
    <r>
      <rPr>
        <b/>
        <sz val="11"/>
        <rFont val="Times New Roman"/>
        <family val="1"/>
        <charset val="204"/>
      </rPr>
      <t xml:space="preserve"> Цветаева С.Н. </t>
    </r>
    <r>
      <rPr>
        <sz val="11"/>
        <rFont val="Times New Roman"/>
        <family val="1"/>
        <charset val="204"/>
      </rPr>
      <t>(ВК, Московская обл.);</t>
    </r>
    <r>
      <rPr>
        <b/>
        <sz val="11"/>
        <rFont val="Times New Roman"/>
        <family val="1"/>
        <charset val="204"/>
      </rPr>
      <t xml:space="preserve"> С - Попов Е.А. </t>
    </r>
    <r>
      <rPr>
        <sz val="11"/>
        <rFont val="Times New Roman"/>
        <family val="1"/>
        <charset val="204"/>
      </rPr>
      <t>(2К, г.Москва)</t>
    </r>
  </si>
  <si>
    <r>
      <rPr>
        <b/>
        <sz val="11"/>
        <rFont val="Times New Roman"/>
        <family val="1"/>
        <charset val="204"/>
      </rPr>
      <t xml:space="preserve">Судьи: В - Романова О.В. </t>
    </r>
    <r>
      <rPr>
        <sz val="11"/>
        <rFont val="Times New Roman"/>
        <family val="1"/>
        <charset val="204"/>
      </rPr>
      <t>(1К, Московская обл.);</t>
    </r>
    <r>
      <rPr>
        <b/>
        <sz val="11"/>
        <rFont val="Times New Roman"/>
        <family val="1"/>
        <charset val="204"/>
      </rPr>
      <t xml:space="preserve"> Цветаева С.Н.</t>
    </r>
    <r>
      <rPr>
        <sz val="11"/>
        <rFont val="Times New Roman"/>
        <family val="1"/>
        <charset val="204"/>
      </rPr>
      <t xml:space="preserve"> (ВК, Московская обл.);</t>
    </r>
    <r>
      <rPr>
        <b/>
        <sz val="11"/>
        <rFont val="Times New Roman"/>
        <family val="1"/>
        <charset val="204"/>
      </rPr>
      <t xml:space="preserve"> С - Попов Е.А. </t>
    </r>
    <r>
      <rPr>
        <sz val="11"/>
        <rFont val="Times New Roman"/>
        <family val="1"/>
        <charset val="204"/>
      </rPr>
      <t>(2К, г.Москва)</t>
    </r>
  </si>
  <si>
    <t>031374</t>
  </si>
  <si>
    <r>
      <t>ШЕЙМИН-16</t>
    </r>
    <r>
      <rPr>
        <sz val="10"/>
        <rFont val="Times New Roman"/>
        <family val="1"/>
        <charset val="204"/>
      </rPr>
      <t>, мерин, вор. карач., Россия</t>
    </r>
  </si>
  <si>
    <t>Князева Е.Ал.</t>
  </si>
  <si>
    <t>Михайлова А.Ю.</t>
  </si>
  <si>
    <t>Дедова Г.О.</t>
  </si>
  <si>
    <r>
      <t>РЕФЕЙЛ-09</t>
    </r>
    <r>
      <rPr>
        <sz val="10"/>
        <rFont val="Times New Roman"/>
        <family val="1"/>
        <charset val="204"/>
      </rPr>
      <t>, мерин, вор. русск.рыс., Фейлас, Россия</t>
    </r>
  </si>
  <si>
    <r>
      <t>ДАКОТА-07</t>
    </r>
    <r>
      <rPr>
        <sz val="10"/>
        <rFont val="Times New Roman"/>
        <family val="1"/>
        <charset val="204"/>
      </rPr>
      <t>, коб., гн. трак., Бриг, Россия</t>
    </r>
  </si>
  <si>
    <r>
      <t>ПРАГА-11</t>
    </r>
    <r>
      <rPr>
        <sz val="10"/>
        <rFont val="Times New Roman"/>
        <family val="1"/>
        <charset val="204"/>
      </rPr>
      <t>, коб., вор., полукр., Гамаюн, Россия</t>
    </r>
  </si>
  <si>
    <t>исключен</t>
  </si>
  <si>
    <r>
      <t xml:space="preserve">Судьи: Н - Цветаева С.Н. </t>
    </r>
    <r>
      <rPr>
        <sz val="11"/>
        <rFont val="Times New Roman"/>
        <family val="1"/>
        <charset val="204"/>
      </rPr>
      <t>(ВК, Московская обл.),</t>
    </r>
    <r>
      <rPr>
        <b/>
        <sz val="11"/>
        <rFont val="Times New Roman"/>
        <family val="1"/>
        <charset val="204"/>
      </rPr>
      <t xml:space="preserve"> С - Попов Е.А.</t>
    </r>
    <r>
      <rPr>
        <sz val="11"/>
        <rFont val="Times New Roman"/>
        <family val="1"/>
        <charset val="204"/>
      </rPr>
      <t xml:space="preserve"> (2К, г.Москва),</t>
    </r>
    <r>
      <rPr>
        <b/>
        <sz val="11"/>
        <rFont val="Times New Roman"/>
        <family val="1"/>
        <charset val="204"/>
      </rPr>
      <t xml:space="preserve"> В -  Романова О.В. </t>
    </r>
    <r>
      <rPr>
        <sz val="11"/>
        <rFont val="Times New Roman"/>
        <family val="1"/>
        <charset val="204"/>
      </rPr>
      <t>(1К, Московская обл.).</t>
    </r>
  </si>
  <si>
    <t>вк</t>
  </si>
  <si>
    <t>Зачёт для всадников на лошадях 4-5 лет.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</si>
</sst>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2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22" fillId="2" borderId="0" applyBorder="0" applyProtection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2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5" fillId="0" borderId="0"/>
    <xf numFmtId="0" fontId="2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" fillId="0" borderId="0"/>
    <xf numFmtId="0" fontId="5" fillId="0" borderId="1">
      <alignment horizontal="center" vertical="center"/>
      <protection locked="0"/>
    </xf>
    <xf numFmtId="0" fontId="5" fillId="0" borderId="1">
      <alignment horizontal="center" vertical="center"/>
      <protection locked="0"/>
    </xf>
    <xf numFmtId="0" fontId="5" fillId="0" borderId="1">
      <alignment horizontal="center" vertical="center"/>
      <protection locked="0"/>
    </xf>
    <xf numFmtId="0" fontId="5" fillId="0" borderId="1">
      <alignment horizontal="center" vertical="center"/>
      <protection locked="0"/>
    </xf>
    <xf numFmtId="0" fontId="5" fillId="0" borderId="1">
      <alignment horizontal="center" vertical="center"/>
      <protection locked="0"/>
    </xf>
    <xf numFmtId="0" fontId="2" fillId="0" borderId="0"/>
    <xf numFmtId="0" fontId="1" fillId="0" borderId="0"/>
  </cellStyleXfs>
  <cellXfs count="304">
    <xf numFmtId="0" fontId="0" fillId="0" borderId="0" xfId="0"/>
    <xf numFmtId="0" fontId="1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/>
    <xf numFmtId="49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2" fillId="0" borderId="0" xfId="0" applyFont="1"/>
    <xf numFmtId="0" fontId="9" fillId="0" borderId="0" xfId="0" applyFont="1" applyAlignment="1">
      <alignment vertical="top"/>
    </xf>
    <xf numFmtId="0" fontId="10" fillId="0" borderId="0" xfId="0" applyFont="1" applyAlignment="1"/>
    <xf numFmtId="0" fontId="10" fillId="0" borderId="0" xfId="33" applyFont="1" applyAlignment="1"/>
    <xf numFmtId="0" fontId="10" fillId="0" borderId="0" xfId="33" applyFont="1" applyAlignment="1">
      <alignment wrapText="1"/>
    </xf>
    <xf numFmtId="0" fontId="10" fillId="0" borderId="0" xfId="33" applyFont="1" applyBorder="1" applyAlignment="1">
      <alignment horizontal="left"/>
    </xf>
    <xf numFmtId="0" fontId="9" fillId="0" borderId="0" xfId="33" applyFont="1" applyAlignment="1">
      <alignment horizontal="left"/>
    </xf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Fill="1" applyBorder="1" applyAlignment="1">
      <alignment horizontal="left"/>
    </xf>
    <xf numFmtId="0" fontId="0" fillId="0" borderId="0" xfId="0" applyAlignment="1"/>
    <xf numFmtId="165" fontId="5" fillId="0" borderId="1" xfId="33" applyNumberFormat="1" applyFont="1" applyBorder="1" applyAlignment="1">
      <alignment horizontal="center" vertical="center"/>
    </xf>
    <xf numFmtId="0" fontId="5" fillId="0" borderId="0" xfId="33" applyFont="1" applyBorder="1" applyAlignment="1">
      <alignment horizontal="center" vertical="center"/>
    </xf>
    <xf numFmtId="0" fontId="5" fillId="0" borderId="0" xfId="33" applyNumberFormat="1" applyFont="1" applyBorder="1" applyAlignment="1">
      <alignment horizontal="center" vertical="center"/>
    </xf>
    <xf numFmtId="165" fontId="5" fillId="0" borderId="0" xfId="33" applyNumberFormat="1" applyFont="1" applyBorder="1" applyAlignment="1">
      <alignment horizontal="center" vertical="center"/>
    </xf>
    <xf numFmtId="165" fontId="6" fillId="0" borderId="0" xfId="33" applyNumberFormat="1" applyFont="1" applyBorder="1" applyAlignment="1">
      <alignment horizontal="center" vertical="center"/>
    </xf>
    <xf numFmtId="0" fontId="6" fillId="0" borderId="0" xfId="67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67" applyFont="1" applyFill="1" applyBorder="1" applyAlignment="1" applyProtection="1">
      <alignment horizontal="center" vertical="center" wrapText="1"/>
      <protection locked="0"/>
    </xf>
    <xf numFmtId="0" fontId="1" fillId="0" borderId="0" xfId="33" applyBorder="1" applyAlignment="1">
      <alignment vertical="center"/>
    </xf>
    <xf numFmtId="0" fontId="6" fillId="0" borderId="1" xfId="70" applyFont="1" applyFill="1" applyBorder="1" applyAlignment="1">
      <alignment horizontal="left" vertical="center" wrapText="1"/>
    </xf>
    <xf numFmtId="0" fontId="6" fillId="0" borderId="1" xfId="21" applyFont="1" applyFill="1" applyBorder="1" applyAlignment="1" applyProtection="1">
      <alignment horizontal="left" vertical="center" wrapText="1"/>
      <protection locked="0"/>
    </xf>
    <xf numFmtId="164" fontId="5" fillId="0" borderId="1" xfId="33" applyNumberFormat="1" applyFont="1" applyBorder="1" applyAlignment="1">
      <alignment horizontal="center" vertical="center"/>
    </xf>
    <xf numFmtId="0" fontId="6" fillId="0" borderId="1" xfId="12" applyFont="1" applyFill="1" applyBorder="1" applyAlignment="1">
      <alignment horizontal="left" vertical="center" wrapText="1"/>
    </xf>
    <xf numFmtId="0" fontId="6" fillId="0" borderId="1" xfId="71" applyFont="1" applyFill="1" applyBorder="1" applyAlignment="1">
      <alignment horizontal="left" vertical="center" wrapText="1"/>
    </xf>
    <xf numFmtId="0" fontId="6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5" fillId="0" borderId="2" xfId="45" applyFont="1" applyFill="1" applyBorder="1" applyAlignment="1">
      <alignment horizontal="center" vertical="center"/>
    </xf>
    <xf numFmtId="0" fontId="5" fillId="0" borderId="1" xfId="33" applyFont="1" applyBorder="1" applyAlignment="1">
      <alignment horizontal="center" vertical="center"/>
    </xf>
    <xf numFmtId="0" fontId="6" fillId="0" borderId="1" xfId="34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6" fillId="0" borderId="1" xfId="76" applyFont="1" applyFill="1" applyBorder="1" applyAlignment="1">
      <alignment horizontal="left" vertical="center" wrapText="1"/>
    </xf>
    <xf numFmtId="0" fontId="6" fillId="0" borderId="1" xfId="77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165" fontId="5" fillId="0" borderId="4" xfId="33" applyNumberFormat="1" applyFont="1" applyBorder="1" applyAlignment="1">
      <alignment horizontal="center" vertical="center"/>
    </xf>
    <xf numFmtId="0" fontId="10" fillId="0" borderId="0" xfId="33" applyFont="1" applyFill="1" applyAlignment="1">
      <alignment wrapText="1"/>
    </xf>
    <xf numFmtId="0" fontId="10" fillId="0" borderId="0" xfId="33" applyFont="1" applyFill="1" applyBorder="1" applyAlignment="1">
      <alignment horizontal="left"/>
    </xf>
    <xf numFmtId="0" fontId="9" fillId="0" borderId="0" xfId="33" applyFont="1" applyFill="1" applyAlignment="1">
      <alignment horizontal="left"/>
    </xf>
    <xf numFmtId="0" fontId="9" fillId="0" borderId="0" xfId="0" applyFont="1" applyFill="1" applyAlignment="1"/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0" fontId="9" fillId="0" borderId="5" xfId="33" applyFont="1" applyBorder="1" applyAlignment="1">
      <alignment horizontal="center" vertical="center" textRotation="90"/>
    </xf>
    <xf numFmtId="0" fontId="9" fillId="0" borderId="5" xfId="33" applyFont="1" applyBorder="1" applyAlignment="1">
      <alignment horizontal="center" vertical="center"/>
    </xf>
    <xf numFmtId="165" fontId="6" fillId="0" borderId="4" xfId="33" applyNumberFormat="1" applyFont="1" applyFill="1" applyBorder="1" applyAlignment="1">
      <alignment horizontal="center" vertical="center"/>
    </xf>
    <xf numFmtId="0" fontId="5" fillId="0" borderId="1" xfId="45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65" applyFont="1" applyFill="1" applyBorder="1" applyAlignment="1">
      <alignment horizontal="left" vertical="center" wrapText="1"/>
    </xf>
    <xf numFmtId="0" fontId="6" fillId="0" borderId="1" xfId="12" applyFont="1" applyFill="1" applyBorder="1" applyAlignment="1" applyProtection="1">
      <alignment horizontal="left" vertical="center" wrapText="1"/>
      <protection locked="0"/>
    </xf>
    <xf numFmtId="0" fontId="5" fillId="0" borderId="1" xfId="33" applyNumberFormat="1" applyFont="1" applyBorder="1" applyAlignment="1">
      <alignment horizontal="center" vertical="center"/>
    </xf>
    <xf numFmtId="165" fontId="6" fillId="0" borderId="1" xfId="33" applyNumberFormat="1" applyFont="1" applyBorder="1" applyAlignment="1">
      <alignment horizontal="center" vertical="center"/>
    </xf>
    <xf numFmtId="165" fontId="6" fillId="0" borderId="1" xfId="33" applyNumberFormat="1" applyFont="1" applyFill="1" applyBorder="1" applyAlignment="1">
      <alignment horizontal="center" vertical="center"/>
    </xf>
    <xf numFmtId="0" fontId="6" fillId="0" borderId="1" xfId="74" applyFont="1" applyFill="1" applyBorder="1" applyAlignment="1">
      <alignment horizontal="left" vertical="center" wrapText="1"/>
    </xf>
    <xf numFmtId="0" fontId="5" fillId="0" borderId="0" xfId="45" applyFont="1" applyFill="1" applyBorder="1" applyAlignment="1">
      <alignment horizontal="center" vertical="center"/>
    </xf>
    <xf numFmtId="0" fontId="9" fillId="0" borderId="0" xfId="33" applyNumberFormat="1" applyFont="1" applyFill="1" applyAlignment="1">
      <alignment horizontal="left"/>
    </xf>
    <xf numFmtId="0" fontId="9" fillId="0" borderId="0" xfId="10" applyFont="1" applyFill="1" applyAlignment="1">
      <alignment wrapText="1"/>
    </xf>
    <xf numFmtId="164" fontId="7" fillId="0" borderId="0" xfId="10" applyNumberFormat="1" applyFont="1" applyFill="1" applyBorder="1" applyAlignment="1">
      <alignment horizontal="center" vertical="center"/>
    </xf>
    <xf numFmtId="0" fontId="20" fillId="0" borderId="0" xfId="45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0" fontId="17" fillId="0" borderId="1" xfId="45" applyFont="1" applyFill="1" applyBorder="1" applyAlignment="1">
      <alignment horizontal="center" vertical="center"/>
    </xf>
    <xf numFmtId="0" fontId="5" fillId="0" borderId="1" xfId="10" applyFont="1" applyFill="1" applyBorder="1" applyAlignment="1">
      <alignment horizontal="center" vertical="center"/>
    </xf>
    <xf numFmtId="49" fontId="5" fillId="0" borderId="1" xfId="7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9" fillId="0" borderId="0" xfId="10" applyFont="1" applyFill="1" applyAlignment="1"/>
    <xf numFmtId="49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" fillId="0" borderId="0" xfId="68" applyFont="1" applyFill="1" applyBorder="1" applyAlignment="1" applyProtection="1">
      <alignment vertical="center" wrapText="1"/>
      <protection locked="0"/>
    </xf>
    <xf numFmtId="0" fontId="6" fillId="0" borderId="0" xfId="34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0" fillId="0" borderId="0" xfId="33" applyFont="1" applyFill="1" applyAlignment="1"/>
    <xf numFmtId="0" fontId="9" fillId="0" borderId="0" xfId="10" applyFont="1" applyFill="1" applyAlignment="1">
      <alignment horizontal="center"/>
    </xf>
    <xf numFmtId="0" fontId="9" fillId="0" borderId="3" xfId="10" applyFont="1" applyFill="1" applyBorder="1" applyAlignment="1">
      <alignment horizontal="center" vertical="center"/>
    </xf>
    <xf numFmtId="0" fontId="9" fillId="0" borderId="3" xfId="33" applyFont="1" applyFill="1" applyBorder="1" applyAlignment="1">
      <alignment horizontal="center" vertical="center" textRotation="90"/>
    </xf>
    <xf numFmtId="0" fontId="6" fillId="0" borderId="4" xfId="0" applyFont="1" applyFill="1" applyBorder="1" applyAlignment="1">
      <alignment horizontal="center" vertical="center"/>
    </xf>
    <xf numFmtId="165" fontId="19" fillId="0" borderId="0" xfId="33" applyNumberFormat="1" applyFont="1" applyFill="1" applyBorder="1" applyAlignment="1">
      <alignment horizontal="center" vertical="center"/>
    </xf>
    <xf numFmtId="165" fontId="8" fillId="0" borderId="0" xfId="3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10" applyFont="1" applyFill="1" applyAlignment="1"/>
    <xf numFmtId="0" fontId="7" fillId="0" borderId="0" xfId="0" applyFont="1" applyFill="1" applyAlignment="1"/>
    <xf numFmtId="0" fontId="5" fillId="0" borderId="1" xfId="12" applyFont="1" applyFill="1" applyBorder="1" applyAlignment="1">
      <alignment horizontal="left" vertical="center" wrapText="1"/>
    </xf>
    <xf numFmtId="0" fontId="6" fillId="0" borderId="1" xfId="52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72" applyFont="1" applyFill="1" applyBorder="1" applyAlignment="1">
      <alignment horizontal="left" vertical="center" wrapText="1"/>
    </xf>
    <xf numFmtId="0" fontId="6" fillId="0" borderId="1" xfId="13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65" fontId="5" fillId="0" borderId="1" xfId="33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left" vertical="center" wrapText="1"/>
    </xf>
    <xf numFmtId="0" fontId="6" fillId="0" borderId="1" xfId="68" applyFont="1" applyFill="1" applyBorder="1" applyAlignment="1" applyProtection="1">
      <alignment vertical="center" wrapText="1"/>
      <protection locked="0"/>
    </xf>
    <xf numFmtId="0" fontId="1" fillId="0" borderId="0" xfId="5"/>
    <xf numFmtId="0" fontId="12" fillId="0" borderId="0" xfId="5" applyFont="1"/>
    <xf numFmtId="0" fontId="9" fillId="0" borderId="0" xfId="5" applyFont="1" applyFill="1" applyAlignment="1"/>
    <xf numFmtId="0" fontId="9" fillId="0" borderId="0" xfId="5" applyFont="1" applyAlignment="1"/>
    <xf numFmtId="0" fontId="3" fillId="0" borderId="0" xfId="5" applyFont="1" applyAlignment="1"/>
    <xf numFmtId="0" fontId="10" fillId="0" borderId="0" xfId="5" applyFont="1" applyBorder="1" applyAlignment="1">
      <alignment vertical="center" wrapText="1"/>
    </xf>
    <xf numFmtId="0" fontId="6" fillId="0" borderId="1" xfId="5" applyFont="1" applyBorder="1" applyAlignment="1">
      <alignment horizontal="center" vertical="center"/>
    </xf>
    <xf numFmtId="0" fontId="5" fillId="0" borderId="0" xfId="5" applyFont="1" applyFill="1" applyBorder="1" applyAlignment="1">
      <alignment horizontal="center" vertical="center"/>
    </xf>
    <xf numFmtId="0" fontId="6" fillId="0" borderId="0" xfId="5" applyFont="1" applyFill="1" applyBorder="1" applyAlignment="1" applyProtection="1">
      <alignment horizontal="left" vertical="center" wrapText="1"/>
      <protection locked="0"/>
    </xf>
    <xf numFmtId="49" fontId="11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" applyFont="1" applyFill="1" applyBorder="1" applyAlignment="1" applyProtection="1">
      <alignment horizontal="center" vertical="center"/>
      <protection locked="0"/>
    </xf>
    <xf numFmtId="0" fontId="3" fillId="0" borderId="0" xfId="5" applyFont="1" applyAlignment="1">
      <alignment vertical="top"/>
    </xf>
    <xf numFmtId="0" fontId="9" fillId="0" borderId="0" xfId="5" applyFont="1" applyAlignment="1">
      <alignment vertical="top"/>
    </xf>
    <xf numFmtId="0" fontId="10" fillId="0" borderId="0" xfId="5" applyFont="1" applyFill="1" applyBorder="1" applyAlignment="1">
      <alignment horizontal="left" vertical="top"/>
    </xf>
    <xf numFmtId="0" fontId="10" fillId="0" borderId="0" xfId="5" applyFont="1" applyFill="1" applyAlignment="1">
      <alignment vertical="top"/>
    </xf>
    <xf numFmtId="0" fontId="9" fillId="0" borderId="0" xfId="5" applyFont="1" applyFill="1" applyAlignment="1">
      <alignment vertical="top"/>
    </xf>
    <xf numFmtId="0" fontId="10" fillId="0" borderId="0" xfId="5" applyFont="1" applyFill="1" applyAlignment="1">
      <alignment horizontal="left" vertical="top"/>
    </xf>
    <xf numFmtId="0" fontId="1" fillId="0" borderId="0" xfId="5" applyAlignment="1"/>
    <xf numFmtId="0" fontId="5" fillId="0" borderId="0" xfId="5" applyFont="1" applyAlignment="1"/>
    <xf numFmtId="0" fontId="10" fillId="0" borderId="0" xfId="5" applyFont="1" applyFill="1" applyBorder="1" applyAlignment="1">
      <alignment horizontal="left"/>
    </xf>
    <xf numFmtId="0" fontId="10" fillId="0" borderId="0" xfId="5" applyFont="1" applyFill="1" applyAlignment="1"/>
    <xf numFmtId="0" fontId="10" fillId="0" borderId="0" xfId="5" applyFont="1" applyFill="1" applyAlignment="1">
      <alignment horizontal="left"/>
    </xf>
    <xf numFmtId="0" fontId="1" fillId="0" borderId="0" xfId="5" applyFont="1" applyFill="1"/>
    <xf numFmtId="0" fontId="1" fillId="0" borderId="0" xfId="5" applyFont="1"/>
    <xf numFmtId="0" fontId="1" fillId="0" borderId="0" xfId="5" applyFill="1"/>
    <xf numFmtId="0" fontId="6" fillId="0" borderId="1" xfId="33" applyFont="1" applyFill="1" applyBorder="1" applyAlignment="1">
      <alignment horizontal="left" vertical="center" wrapText="1"/>
    </xf>
    <xf numFmtId="49" fontId="27" fillId="0" borderId="1" xfId="6" applyNumberFormat="1" applyFont="1" applyFill="1" applyBorder="1" applyAlignment="1">
      <alignment horizontal="center" vertical="center"/>
    </xf>
    <xf numFmtId="0" fontId="27" fillId="0" borderId="1" xfId="6" applyFont="1" applyFill="1" applyBorder="1" applyAlignment="1">
      <alignment horizontal="center" vertical="center"/>
    </xf>
    <xf numFmtId="0" fontId="9" fillId="0" borderId="4" xfId="10" applyFont="1" applyFill="1" applyBorder="1"/>
    <xf numFmtId="164" fontId="5" fillId="0" borderId="4" xfId="10" applyNumberFormat="1" applyFont="1" applyFill="1" applyBorder="1" applyAlignment="1">
      <alignment horizontal="center" vertical="center"/>
    </xf>
    <xf numFmtId="0" fontId="17" fillId="0" borderId="4" xfId="45" applyFont="1" applyFill="1" applyBorder="1" applyAlignment="1">
      <alignment horizontal="center" vertical="center"/>
    </xf>
    <xf numFmtId="0" fontId="5" fillId="0" borderId="4" xfId="10" applyFont="1" applyFill="1" applyBorder="1" applyAlignment="1">
      <alignment horizontal="center" vertical="center"/>
    </xf>
    <xf numFmtId="0" fontId="18" fillId="0" borderId="3" xfId="33" applyFont="1" applyFill="1" applyBorder="1" applyAlignment="1">
      <alignment horizontal="center" vertical="center" wrapText="1"/>
    </xf>
    <xf numFmtId="0" fontId="18" fillId="0" borderId="3" xfId="33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left" vertical="center" wrapText="1"/>
    </xf>
    <xf numFmtId="0" fontId="6" fillId="0" borderId="1" xfId="66" applyFont="1" applyFill="1" applyBorder="1" applyAlignment="1" applyProtection="1">
      <alignment vertical="center" wrapText="1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9" fillId="0" borderId="3" xfId="5" applyFont="1" applyBorder="1"/>
    <xf numFmtId="0" fontId="7" fillId="0" borderId="0" xfId="0" applyFont="1" applyFill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" fillId="0" borderId="0" xfId="10"/>
    <xf numFmtId="0" fontId="10" fillId="0" borderId="6" xfId="10" applyFont="1" applyBorder="1" applyAlignment="1"/>
    <xf numFmtId="0" fontId="10" fillId="0" borderId="6" xfId="10" applyFont="1" applyFill="1" applyBorder="1" applyAlignment="1"/>
    <xf numFmtId="0" fontId="5" fillId="0" borderId="0" xfId="10" applyFont="1" applyFill="1" applyAlignment="1">
      <alignment horizontal="center" vertical="center"/>
    </xf>
    <xf numFmtId="0" fontId="5" fillId="0" borderId="0" xfId="10" applyFont="1" applyAlignment="1">
      <alignment horizontal="center" vertical="center"/>
    </xf>
    <xf numFmtId="0" fontId="1" fillId="0" borderId="0" xfId="10" applyAlignment="1"/>
    <xf numFmtId="164" fontId="5" fillId="0" borderId="1" xfId="10" applyNumberFormat="1" applyFont="1" applyBorder="1" applyAlignment="1">
      <alignment horizontal="center" vertical="center"/>
    </xf>
    <xf numFmtId="0" fontId="9" fillId="0" borderId="1" xfId="33" applyFont="1" applyBorder="1" applyAlignment="1">
      <alignment horizontal="center" vertical="center" wrapText="1"/>
    </xf>
    <xf numFmtId="165" fontId="6" fillId="0" borderId="1" xfId="10" applyNumberFormat="1" applyFont="1" applyBorder="1" applyAlignment="1">
      <alignment horizontal="center" vertical="center"/>
    </xf>
    <xf numFmtId="0" fontId="1" fillId="0" borderId="0" xfId="10" applyFill="1"/>
    <xf numFmtId="0" fontId="9" fillId="0" borderId="0" xfId="10" applyFont="1" applyAlignment="1">
      <alignment vertical="top"/>
    </xf>
    <xf numFmtId="0" fontId="9" fillId="0" borderId="0" xfId="10" applyFont="1" applyFill="1" applyAlignment="1">
      <alignment vertical="top"/>
    </xf>
    <xf numFmtId="0" fontId="10" fillId="0" borderId="0" xfId="10" applyFont="1" applyFill="1" applyBorder="1" applyAlignment="1">
      <alignment horizontal="left" vertical="top"/>
    </xf>
    <xf numFmtId="0" fontId="1" fillId="0" borderId="0" xfId="10" applyFill="1" applyAlignment="1">
      <alignment vertical="top"/>
    </xf>
    <xf numFmtId="0" fontId="10" fillId="0" borderId="0" xfId="10" applyFont="1" applyFill="1" applyAlignment="1">
      <alignment vertical="top"/>
    </xf>
    <xf numFmtId="0" fontId="10" fillId="0" borderId="0" xfId="10" applyFont="1" applyFill="1" applyAlignment="1">
      <alignment horizontal="left" vertical="top"/>
    </xf>
    <xf numFmtId="0" fontId="5" fillId="0" borderId="0" xfId="5" applyFont="1"/>
    <xf numFmtId="0" fontId="1" fillId="0" borderId="0" xfId="10" applyAlignment="1">
      <alignment vertical="top"/>
    </xf>
    <xf numFmtId="0" fontId="5" fillId="0" borderId="0" xfId="10" applyFont="1" applyAlignment="1"/>
    <xf numFmtId="0" fontId="5" fillId="0" borderId="0" xfId="10" applyFont="1" applyFill="1" applyAlignment="1"/>
    <xf numFmtId="0" fontId="10" fillId="0" borderId="0" xfId="10" applyFont="1" applyFill="1" applyBorder="1" applyAlignment="1">
      <alignment horizontal="left"/>
    </xf>
    <xf numFmtId="0" fontId="10" fillId="0" borderId="0" xfId="10" applyFont="1" applyFill="1" applyAlignment="1"/>
    <xf numFmtId="0" fontId="10" fillId="0" borderId="0" xfId="10" applyFont="1" applyFill="1" applyAlignment="1">
      <alignment horizontal="left"/>
    </xf>
    <xf numFmtId="0" fontId="3" fillId="0" borderId="0" xfId="10" applyFont="1" applyAlignment="1">
      <alignment vertical="top"/>
    </xf>
    <xf numFmtId="0" fontId="5" fillId="0" borderId="1" xfId="0" applyFont="1" applyFill="1" applyBorder="1" applyAlignment="1">
      <alignment horizontal="left" vertical="center"/>
    </xf>
    <xf numFmtId="49" fontId="11" fillId="0" borderId="1" xfId="72" applyNumberFormat="1" applyFont="1" applyFill="1" applyBorder="1" applyAlignment="1">
      <alignment horizontal="center" vertical="center" wrapText="1"/>
    </xf>
    <xf numFmtId="0" fontId="6" fillId="0" borderId="1" xfId="14" applyFont="1" applyFill="1" applyBorder="1" applyAlignment="1">
      <alignment horizontal="left" vertical="center"/>
    </xf>
    <xf numFmtId="0" fontId="26" fillId="0" borderId="1" xfId="12" applyFont="1" applyFill="1" applyBorder="1" applyAlignment="1">
      <alignment horizontal="center" vertical="center"/>
    </xf>
    <xf numFmtId="49" fontId="11" fillId="0" borderId="1" xfId="76" applyNumberFormat="1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center" vertical="center"/>
    </xf>
    <xf numFmtId="0" fontId="6" fillId="0" borderId="1" xfId="83" applyFont="1" applyFill="1" applyBorder="1" applyAlignment="1">
      <alignment horizontal="left" vertical="center" wrapText="1"/>
    </xf>
    <xf numFmtId="49" fontId="5" fillId="0" borderId="1" xfId="63" applyNumberFormat="1" applyFont="1" applyFill="1" applyBorder="1" applyAlignment="1">
      <alignment horizontal="center" vertical="center" wrapText="1"/>
    </xf>
    <xf numFmtId="0" fontId="5" fillId="0" borderId="1" xfId="76" applyFont="1" applyFill="1" applyBorder="1" applyAlignment="1">
      <alignment horizontal="left" vertical="center" wrapText="1"/>
    </xf>
    <xf numFmtId="0" fontId="6" fillId="0" borderId="1" xfId="67" applyFont="1" applyFill="1" applyBorder="1" applyAlignment="1" applyProtection="1">
      <alignment horizontal="left" vertical="center" wrapText="1"/>
      <protection locked="0"/>
    </xf>
    <xf numFmtId="0" fontId="5" fillId="0" borderId="1" xfId="84" applyFont="1" applyFill="1" applyBorder="1" applyAlignment="1" applyProtection="1">
      <alignment horizontal="center" vertical="center"/>
      <protection locked="0"/>
    </xf>
    <xf numFmtId="49" fontId="5" fillId="0" borderId="1" xfId="71" applyNumberFormat="1" applyFont="1" applyFill="1" applyBorder="1" applyAlignment="1">
      <alignment horizontal="center" vertical="center" wrapText="1"/>
    </xf>
    <xf numFmtId="49" fontId="5" fillId="0" borderId="1" xfId="74" applyNumberFormat="1" applyFont="1" applyFill="1" applyBorder="1" applyAlignment="1">
      <alignment horizontal="center" vertical="center" wrapText="1"/>
    </xf>
    <xf numFmtId="0" fontId="6" fillId="0" borderId="1" xfId="68" applyFont="1" applyFill="1" applyBorder="1" applyAlignment="1" applyProtection="1">
      <alignment horizontal="left" vertical="center" wrapText="1"/>
      <protection locked="0"/>
    </xf>
    <xf numFmtId="0" fontId="6" fillId="0" borderId="1" xfId="73" applyFont="1" applyFill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>
      <alignment horizontal="left" vertical="center" wrapText="1"/>
    </xf>
    <xf numFmtId="49" fontId="11" fillId="0" borderId="1" xfId="41" applyNumberFormat="1" applyFont="1" applyFill="1" applyBorder="1" applyAlignment="1">
      <alignment horizontal="center" vertical="center" wrapText="1"/>
    </xf>
    <xf numFmtId="0" fontId="5" fillId="0" borderId="1" xfId="63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7" fillId="0" borderId="0" xfId="5" applyFont="1" applyAlignment="1">
      <alignment horizontal="center" vertical="center"/>
    </xf>
    <xf numFmtId="0" fontId="9" fillId="0" borderId="3" xfId="5" applyFont="1" applyBorder="1"/>
    <xf numFmtId="49" fontId="27" fillId="0" borderId="4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18" fillId="0" borderId="1" xfId="33" applyFont="1" applyFill="1" applyBorder="1" applyAlignment="1">
      <alignment horizontal="center" vertical="center" wrapText="1"/>
    </xf>
    <xf numFmtId="0" fontId="18" fillId="0" borderId="1" xfId="33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0" fontId="9" fillId="0" borderId="1" xfId="33" applyFont="1" applyFill="1" applyBorder="1" applyAlignment="1">
      <alignment horizontal="center" vertical="center" textRotation="90"/>
    </xf>
    <xf numFmtId="0" fontId="6" fillId="0" borderId="4" xfId="7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10" xfId="3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3" xfId="10" applyFont="1" applyBorder="1" applyAlignment="1">
      <alignment horizontal="center" vertical="center" wrapText="1"/>
    </xf>
    <xf numFmtId="0" fontId="10" fillId="0" borderId="20" xfId="10" applyFont="1" applyBorder="1" applyAlignment="1">
      <alignment horizontal="center"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3" xfId="10" applyFont="1" applyFill="1" applyBorder="1" applyAlignment="1">
      <alignment horizontal="center" vertical="center" wrapText="1"/>
    </xf>
    <xf numFmtId="0" fontId="10" fillId="0" borderId="20" xfId="1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9" xfId="33" applyFont="1" applyBorder="1" applyAlignment="1">
      <alignment horizontal="center" vertical="center" textRotation="90" wrapText="1"/>
    </xf>
    <xf numFmtId="0" fontId="10" fillId="0" borderId="14" xfId="33" applyFont="1" applyBorder="1" applyAlignment="1">
      <alignment horizontal="center" vertical="center" textRotation="90" wrapText="1"/>
    </xf>
    <xf numFmtId="0" fontId="7" fillId="0" borderId="0" xfId="10" applyFont="1" applyAlignment="1">
      <alignment horizontal="center" vertical="center"/>
    </xf>
    <xf numFmtId="0" fontId="29" fillId="0" borderId="0" xfId="10" applyFont="1" applyAlignment="1">
      <alignment horizontal="center" vertical="center"/>
    </xf>
    <xf numFmtId="0" fontId="23" fillId="0" borderId="0" xfId="10" applyFont="1" applyAlignment="1">
      <alignment horizontal="center" vertical="center"/>
    </xf>
    <xf numFmtId="0" fontId="10" fillId="0" borderId="0" xfId="10" applyFont="1" applyAlignment="1">
      <alignment horizontal="right"/>
    </xf>
    <xf numFmtId="0" fontId="10" fillId="0" borderId="1" xfId="10" applyFont="1" applyBorder="1" applyAlignment="1">
      <alignment horizontal="center" vertical="center" textRotation="90" wrapText="1"/>
    </xf>
    <xf numFmtId="0" fontId="10" fillId="0" borderId="3" xfId="10" applyFont="1" applyBorder="1" applyAlignment="1">
      <alignment horizontal="center" vertical="center" textRotation="90" wrapText="1"/>
    </xf>
    <xf numFmtId="0" fontId="10" fillId="0" borderId="1" xfId="69" applyFont="1" applyFill="1" applyBorder="1" applyAlignment="1" applyProtection="1">
      <alignment horizontal="center" vertical="center" textRotation="90" wrapText="1"/>
      <protection locked="0"/>
    </xf>
    <xf numFmtId="0" fontId="10" fillId="0" borderId="12" xfId="10" applyFont="1" applyFill="1" applyBorder="1" applyAlignment="1">
      <alignment horizontal="center" vertical="center" textRotation="90" wrapText="1"/>
    </xf>
    <xf numFmtId="0" fontId="10" fillId="0" borderId="21" xfId="10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right"/>
    </xf>
    <xf numFmtId="0" fontId="7" fillId="0" borderId="0" xfId="5" applyFont="1" applyAlignment="1">
      <alignment horizontal="center" vertical="center"/>
    </xf>
    <xf numFmtId="0" fontId="29" fillId="0" borderId="0" xfId="5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10" fillId="0" borderId="1" xfId="5" applyFont="1" applyBorder="1" applyAlignment="1">
      <alignment horizontal="center" vertical="center" textRotation="90" wrapText="1"/>
    </xf>
    <xf numFmtId="0" fontId="9" fillId="0" borderId="3" xfId="5" applyFont="1" applyBorder="1"/>
    <xf numFmtId="0" fontId="23" fillId="0" borderId="10" xfId="33" applyFont="1" applyBorder="1" applyAlignment="1">
      <alignment horizontal="center" vertical="center"/>
    </xf>
    <xf numFmtId="0" fontId="23" fillId="0" borderId="11" xfId="33" applyFont="1" applyBorder="1" applyAlignment="1">
      <alignment horizontal="center" vertical="center"/>
    </xf>
    <xf numFmtId="0" fontId="23" fillId="0" borderId="8" xfId="33" applyFont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 wrapText="1"/>
    </xf>
    <xf numFmtId="0" fontId="9" fillId="0" borderId="4" xfId="5" applyFont="1" applyFill="1" applyBorder="1" applyAlignment="1"/>
    <xf numFmtId="0" fontId="10" fillId="0" borderId="4" xfId="5" applyFont="1" applyFill="1" applyBorder="1" applyAlignment="1">
      <alignment horizontal="center" vertical="center" wrapText="1"/>
    </xf>
    <xf numFmtId="0" fontId="10" fillId="0" borderId="18" xfId="33" applyFont="1" applyFill="1" applyBorder="1" applyAlignment="1">
      <alignment horizontal="center" vertical="center" wrapText="1"/>
    </xf>
    <xf numFmtId="0" fontId="10" fillId="0" borderId="19" xfId="33" applyFont="1" applyFill="1" applyBorder="1" applyAlignment="1">
      <alignment horizontal="center" vertical="center" wrapText="1"/>
    </xf>
    <xf numFmtId="0" fontId="10" fillId="0" borderId="15" xfId="33" applyFont="1" applyBorder="1" applyAlignment="1">
      <alignment horizontal="center" vertical="center" wrapText="1"/>
    </xf>
    <xf numFmtId="0" fontId="10" fillId="0" borderId="16" xfId="33" applyFont="1" applyBorder="1" applyAlignment="1">
      <alignment horizontal="center" vertical="center" wrapText="1"/>
    </xf>
    <xf numFmtId="0" fontId="10" fillId="0" borderId="17" xfId="33" applyFont="1" applyBorder="1" applyAlignment="1">
      <alignment horizontal="center" vertical="center" wrapText="1"/>
    </xf>
    <xf numFmtId="0" fontId="10" fillId="0" borderId="7" xfId="33" applyFont="1" applyBorder="1" applyAlignment="1">
      <alignment horizontal="center" vertical="center" textRotation="90" wrapText="1"/>
    </xf>
    <xf numFmtId="0" fontId="10" fillId="0" borderId="14" xfId="33" applyFont="1" applyFill="1" applyBorder="1" applyAlignment="1">
      <alignment horizontal="center" vertical="center" wrapText="1"/>
    </xf>
    <xf numFmtId="0" fontId="10" fillId="0" borderId="7" xfId="33" applyFont="1" applyFill="1" applyBorder="1" applyAlignment="1">
      <alignment horizontal="center" vertical="center" wrapText="1"/>
    </xf>
    <xf numFmtId="0" fontId="10" fillId="0" borderId="13" xfId="1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textRotation="90" wrapText="1"/>
    </xf>
    <xf numFmtId="0" fontId="14" fillId="0" borderId="3" xfId="10" applyFont="1" applyBorder="1" applyAlignment="1">
      <alignment horizontal="center" vertical="center" textRotation="90" wrapText="1"/>
    </xf>
    <xf numFmtId="0" fontId="14" fillId="0" borderId="4" xfId="10" applyFont="1" applyBorder="1" applyAlignment="1">
      <alignment horizontal="center" vertical="center" textRotation="90" wrapText="1"/>
    </xf>
    <xf numFmtId="0" fontId="10" fillId="0" borderId="4" xfId="10" applyFont="1" applyBorder="1" applyAlignment="1">
      <alignment horizontal="center" vertical="center" wrapText="1"/>
    </xf>
    <xf numFmtId="0" fontId="10" fillId="0" borderId="14" xfId="33" applyFont="1" applyBorder="1" applyAlignment="1">
      <alignment horizontal="center" vertical="center" wrapText="1"/>
    </xf>
    <xf numFmtId="0" fontId="10" fillId="0" borderId="7" xfId="33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4" xfId="0" applyFont="1" applyBorder="1" applyAlignment="1"/>
    <xf numFmtId="0" fontId="10" fillId="0" borderId="12" xfId="10" applyFont="1" applyBorder="1" applyAlignment="1">
      <alignment horizontal="center" vertical="center" textRotation="90" wrapText="1"/>
    </xf>
    <xf numFmtId="0" fontId="10" fillId="0" borderId="13" xfId="1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0" fillId="0" borderId="4" xfId="1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8" xfId="33" applyFont="1" applyBorder="1" applyAlignment="1">
      <alignment horizontal="center" vertical="center" wrapText="1"/>
    </xf>
    <xf numFmtId="0" fontId="10" fillId="0" borderId="19" xfId="33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textRotation="90" wrapText="1"/>
    </xf>
    <xf numFmtId="0" fontId="9" fillId="0" borderId="1" xfId="10" applyFont="1" applyFill="1" applyBorder="1"/>
    <xf numFmtId="0" fontId="10" fillId="0" borderId="6" xfId="1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7" fillId="0" borderId="1" xfId="45" applyFont="1" applyFill="1" applyBorder="1" applyAlignment="1">
      <alignment horizontal="center" vertical="center"/>
    </xf>
    <xf numFmtId="0" fontId="14" fillId="0" borderId="1" xfId="10" applyFont="1" applyFill="1" applyBorder="1" applyAlignment="1">
      <alignment horizontal="center" vertical="center" textRotation="90" wrapText="1"/>
    </xf>
    <xf numFmtId="0" fontId="14" fillId="0" borderId="3" xfId="10" applyFont="1" applyFill="1" applyBorder="1" applyAlignment="1">
      <alignment horizontal="center" vertical="center" textRotation="90" wrapText="1"/>
    </xf>
    <xf numFmtId="0" fontId="10" fillId="0" borderId="3" xfId="10" applyFont="1" applyFill="1" applyBorder="1" applyAlignment="1">
      <alignment horizontal="center" vertical="center" textRotation="90" wrapText="1"/>
    </xf>
    <xf numFmtId="0" fontId="10" fillId="0" borderId="3" xfId="69" applyFont="1" applyFill="1" applyBorder="1" applyAlignment="1" applyProtection="1">
      <alignment horizontal="center" vertical="center" textRotation="90" wrapText="1"/>
      <protection locked="0"/>
    </xf>
    <xf numFmtId="0" fontId="14" fillId="0" borderId="20" xfId="10" applyFont="1" applyFill="1" applyBorder="1" applyAlignment="1">
      <alignment horizontal="center" vertical="center" textRotation="90" wrapText="1"/>
    </xf>
    <xf numFmtId="0" fontId="10" fillId="0" borderId="1" xfId="33" applyFont="1" applyFill="1" applyBorder="1" applyAlignment="1">
      <alignment horizontal="center" vertical="center" wrapText="1"/>
    </xf>
    <xf numFmtId="0" fontId="3" fillId="0" borderId="3" xfId="10" applyFont="1" applyFill="1" applyBorder="1" applyAlignment="1"/>
    <xf numFmtId="0" fontId="7" fillId="0" borderId="10" xfId="45" applyFont="1" applyFill="1" applyBorder="1" applyAlignment="1">
      <alignment horizontal="center" vertical="center"/>
    </xf>
    <xf numFmtId="0" fontId="7" fillId="0" borderId="11" xfId="45" applyFont="1" applyFill="1" applyBorder="1" applyAlignment="1">
      <alignment horizontal="center" vertical="center"/>
    </xf>
    <xf numFmtId="0" fontId="7" fillId="0" borderId="8" xfId="45" applyFont="1" applyFill="1" applyBorder="1" applyAlignment="1">
      <alignment horizontal="center" vertical="center"/>
    </xf>
    <xf numFmtId="0" fontId="7" fillId="0" borderId="13" xfId="45" applyFont="1" applyFill="1" applyBorder="1" applyAlignment="1">
      <alignment horizontal="center" vertical="center"/>
    </xf>
    <xf numFmtId="0" fontId="7" fillId="0" borderId="6" xfId="45" applyFont="1" applyFill="1" applyBorder="1" applyAlignment="1">
      <alignment horizontal="center" vertical="center"/>
    </xf>
    <xf numFmtId="0" fontId="7" fillId="0" borderId="22" xfId="45" applyFont="1" applyFill="1" applyBorder="1" applyAlignment="1">
      <alignment horizontal="center" vertical="center"/>
    </xf>
    <xf numFmtId="0" fontId="3" fillId="0" borderId="1" xfId="10" applyFont="1" applyFill="1" applyBorder="1" applyAlignment="1"/>
    <xf numFmtId="0" fontId="10" fillId="0" borderId="0" xfId="0" applyFont="1" applyFill="1" applyAlignment="1">
      <alignment horizontal="center" vertical="center"/>
    </xf>
    <xf numFmtId="164" fontId="5" fillId="0" borderId="10" xfId="10" applyNumberFormat="1" applyFont="1" applyFill="1" applyBorder="1" applyAlignment="1">
      <alignment horizontal="center" vertical="center"/>
    </xf>
    <xf numFmtId="164" fontId="5" fillId="0" borderId="11" xfId="10" applyNumberFormat="1" applyFont="1" applyFill="1" applyBorder="1" applyAlignment="1">
      <alignment horizontal="center" vertical="center"/>
    </xf>
    <xf numFmtId="164" fontId="5" fillId="0" borderId="8" xfId="10" applyNumberFormat="1" applyFont="1" applyFill="1" applyBorder="1" applyAlignment="1">
      <alignment horizontal="center" vertical="center"/>
    </xf>
    <xf numFmtId="164" fontId="5" fillId="0" borderId="10" xfId="33" applyNumberFormat="1" applyFont="1" applyBorder="1" applyAlignment="1">
      <alignment horizontal="center" vertical="center"/>
    </xf>
    <xf numFmtId="164" fontId="5" fillId="0" borderId="11" xfId="33" applyNumberFormat="1" applyFont="1" applyBorder="1" applyAlignment="1">
      <alignment horizontal="center" vertical="center"/>
    </xf>
    <xf numFmtId="164" fontId="5" fillId="0" borderId="8" xfId="33" applyNumberFormat="1" applyFont="1" applyBorder="1" applyAlignment="1">
      <alignment horizontal="center" vertical="center"/>
    </xf>
    <xf numFmtId="0" fontId="7" fillId="0" borderId="10" xfId="33" applyFont="1" applyBorder="1" applyAlignment="1">
      <alignment horizontal="center" vertical="center"/>
    </xf>
    <xf numFmtId="0" fontId="7" fillId="0" borderId="11" xfId="33" applyFont="1" applyBorder="1" applyAlignment="1">
      <alignment horizontal="center" vertical="center"/>
    </xf>
    <xf numFmtId="0" fontId="7" fillId="0" borderId="8" xfId="33" applyFont="1" applyBorder="1" applyAlignment="1">
      <alignment horizontal="center" vertical="center"/>
    </xf>
    <xf numFmtId="0" fontId="23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</cellXfs>
  <cellStyles count="85">
    <cellStyle name="Excel_BuiltIn_Пояснение" xfId="1"/>
    <cellStyle name="Normal 2" xfId="2"/>
    <cellStyle name="Обычный" xfId="0" builtinId="0"/>
    <cellStyle name="Обычный 10 2" xfId="3"/>
    <cellStyle name="Обычный 10 3" xfId="4"/>
    <cellStyle name="Обычный 11 10" xfId="5"/>
    <cellStyle name="Обычный 14" xfId="6"/>
    <cellStyle name="Обычный 15" xfId="7"/>
    <cellStyle name="Обычный 2" xfId="8"/>
    <cellStyle name="Обычный 2 11" xfId="9"/>
    <cellStyle name="Обычный 2 2" xfId="10"/>
    <cellStyle name="Обычный 2 2 10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2" xfId="23"/>
    <cellStyle name="Обычный 2 4 3" xfId="24"/>
    <cellStyle name="Обычный 2 4 4" xfId="25"/>
    <cellStyle name="Обычный 2 4 5" xfId="26"/>
    <cellStyle name="Обычный 2 4 6" xfId="27"/>
    <cellStyle name="Обычный 2 5" xfId="28"/>
    <cellStyle name="Обычный 2 6" xfId="29"/>
    <cellStyle name="Обычный 2 7" xfId="30"/>
    <cellStyle name="Обычный 2 8" xfId="31"/>
    <cellStyle name="Обычный 2_Выездка ноябрь 2010 г." xfId="32"/>
    <cellStyle name="Обычный 3" xfId="33"/>
    <cellStyle name="Обычный 3 2" xfId="34"/>
    <cellStyle name="Обычный 3 2 2" xfId="35"/>
    <cellStyle name="Обычный 3 2 2 2" xfId="36"/>
    <cellStyle name="Обычный 3 2 2 3" xfId="37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2" xfId="53"/>
    <cellStyle name="Обычный 6 4" xfId="54"/>
    <cellStyle name="Обычный 7 2" xfId="55"/>
    <cellStyle name="Обычный 7 3" xfId="56"/>
    <cellStyle name="Обычный 7 4" xfId="57"/>
    <cellStyle name="Обычный 7 5" xfId="58"/>
    <cellStyle name="Обычный 7 6" xfId="59"/>
    <cellStyle name="Обычный 8" xfId="60"/>
    <cellStyle name="Обычный 8 2" xfId="61"/>
    <cellStyle name="Обычный 9" xfId="62"/>
    <cellStyle name="Обычный_Выездка ноябрь 2010 г. 2 2 2" xfId="63"/>
    <cellStyle name="Обычный_Выездка ноябрь 2010 г. 2 2 2 2 2" xfId="83"/>
    <cellStyle name="Обычный_Детские выездка.xls5" xfId="64"/>
    <cellStyle name="Обычный_Детские выездка.xls5_старт фаворит" xfId="65"/>
    <cellStyle name="Обычный_конкур К 3" xfId="66"/>
    <cellStyle name="Обычный_конкур1" xfId="67"/>
    <cellStyle name="Обычный_конкур1 2" xfId="68"/>
    <cellStyle name="Обычный_Лист Microsoft Excel" xfId="69"/>
    <cellStyle name="Обычный_Лист Microsoft Excel 2" xfId="84"/>
    <cellStyle name="Обычный_Лист1 2" xfId="70"/>
    <cellStyle name="Обычный_Лист1 2 2 2" xfId="71"/>
    <cellStyle name="Обычный_Нижний-10" xfId="72"/>
    <cellStyle name="Обычный_ПРИМЕРЫ ТЕХ.РЕЗУЛЬТАТОВ - Конкур" xfId="73"/>
    <cellStyle name="Обычный_Россия (В) юниоры" xfId="74"/>
    <cellStyle name="Обычный_Россия (В) юниоры 3" xfId="75"/>
    <cellStyle name="Обычный_Тех.рез.езда молод.лош." xfId="76"/>
    <cellStyle name="Обычный_ЧМ выездка" xfId="77"/>
    <cellStyle name="то" xfId="78"/>
    <cellStyle name="то 2" xfId="79"/>
    <cellStyle name="то 3" xfId="80"/>
    <cellStyle name="то 4" xfId="81"/>
    <cellStyle name="то 5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245184</xdr:colOff>
      <xdr:row>0</xdr:row>
      <xdr:rowOff>0</xdr:rowOff>
    </xdr:from>
    <xdr:to>
      <xdr:col>16</xdr:col>
      <xdr:colOff>541019</xdr:colOff>
      <xdr:row>3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69444" y="0"/>
          <a:ext cx="121023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312420</xdr:colOff>
      <xdr:row>2</xdr:row>
      <xdr:rowOff>17065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324100" cy="77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198121</xdr:colOff>
      <xdr:row>1</xdr:row>
      <xdr:rowOff>351140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209800" cy="75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259080</xdr:colOff>
      <xdr:row>0</xdr:row>
      <xdr:rowOff>0</xdr:rowOff>
    </xdr:from>
    <xdr:to>
      <xdr:col>21</xdr:col>
      <xdr:colOff>552450</xdr:colOff>
      <xdr:row>2</xdr:row>
      <xdr:rowOff>335280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1880" y="0"/>
          <a:ext cx="107061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145852</xdr:colOff>
      <xdr:row>0</xdr:row>
      <xdr:rowOff>0</xdr:rowOff>
    </xdr:from>
    <xdr:to>
      <xdr:col>21</xdr:col>
      <xdr:colOff>583201</xdr:colOff>
      <xdr:row>3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03709" y="0"/>
          <a:ext cx="121023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32656</xdr:rowOff>
    </xdr:from>
    <xdr:to>
      <xdr:col>4</xdr:col>
      <xdr:colOff>328749</xdr:colOff>
      <xdr:row>2</xdr:row>
      <xdr:rowOff>49721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656"/>
          <a:ext cx="2331720" cy="77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309138</xdr:colOff>
      <xdr:row>0</xdr:row>
      <xdr:rowOff>76200</xdr:rowOff>
    </xdr:from>
    <xdr:to>
      <xdr:col>21</xdr:col>
      <xdr:colOff>572316</xdr:colOff>
      <xdr:row>3</xdr:row>
      <xdr:rowOff>76200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04452" y="76200"/>
          <a:ext cx="121023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32656</xdr:rowOff>
    </xdr:from>
    <xdr:to>
      <xdr:col>4</xdr:col>
      <xdr:colOff>328749</xdr:colOff>
      <xdr:row>2</xdr:row>
      <xdr:rowOff>49721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656"/>
          <a:ext cx="2331720" cy="77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161926</xdr:colOff>
      <xdr:row>0</xdr:row>
      <xdr:rowOff>0</xdr:rowOff>
    </xdr:from>
    <xdr:to>
      <xdr:col>21</xdr:col>
      <xdr:colOff>561975</xdr:colOff>
      <xdr:row>3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77651" y="0"/>
          <a:ext cx="1028699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21771</xdr:rowOff>
    </xdr:from>
    <xdr:to>
      <xdr:col>4</xdr:col>
      <xdr:colOff>325120</xdr:colOff>
      <xdr:row>2</xdr:row>
      <xdr:rowOff>38836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1771"/>
          <a:ext cx="2328091" cy="77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196652</xdr:colOff>
      <xdr:row>0</xdr:row>
      <xdr:rowOff>43544</xdr:rowOff>
    </xdr:from>
    <xdr:to>
      <xdr:col>21</xdr:col>
      <xdr:colOff>450758</xdr:colOff>
      <xdr:row>3</xdr:row>
      <xdr:rowOff>43544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70052" y="43544"/>
          <a:ext cx="120660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25400</xdr:rowOff>
    </xdr:from>
    <xdr:to>
      <xdr:col>2</xdr:col>
      <xdr:colOff>2010591</xdr:colOff>
      <xdr:row>2</xdr:row>
      <xdr:rowOff>42465</xdr:rowOff>
    </xdr:to>
    <xdr:pic>
      <xdr:nvPicPr>
        <xdr:cNvPr id="3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5400"/>
          <a:ext cx="2328091" cy="779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198121</xdr:colOff>
      <xdr:row>1</xdr:row>
      <xdr:rowOff>351140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209800" cy="75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228600</xdr:colOff>
      <xdr:row>0</xdr:row>
      <xdr:rowOff>0</xdr:rowOff>
    </xdr:from>
    <xdr:to>
      <xdr:col>21</xdr:col>
      <xdr:colOff>552450</xdr:colOff>
      <xdr:row>2</xdr:row>
      <xdr:rowOff>367892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90514" y="0"/>
          <a:ext cx="1096736" cy="1173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view="pageBreakPreview" zoomScaleNormal="70" zoomScaleSheetLayoutView="100" workbookViewId="0">
      <selection activeCell="F12" sqref="F12"/>
    </sheetView>
  </sheetViews>
  <sheetFormatPr defaultColWidth="9.140625" defaultRowHeight="12.75"/>
  <cols>
    <col min="1" max="1" width="4.7109375" style="152" customWidth="1"/>
    <col min="2" max="2" width="6.7109375" style="161" hidden="1" customWidth="1"/>
    <col min="3" max="3" width="24.7109375" style="161" customWidth="1"/>
    <col min="4" max="4" width="8.7109375" style="161" hidden="1" customWidth="1"/>
    <col min="5" max="5" width="6.7109375" style="161" customWidth="1"/>
    <col min="6" max="6" width="36.7109375" style="161" customWidth="1"/>
    <col min="7" max="7" width="8.7109375" style="161" hidden="1" customWidth="1"/>
    <col min="8" max="8" width="17.7109375" style="161" hidden="1" customWidth="1"/>
    <col min="9" max="9" width="22.7109375" style="161" customWidth="1"/>
    <col min="10" max="14" width="13.7109375" style="152" customWidth="1"/>
    <col min="15" max="15" width="4.7109375" style="152" customWidth="1"/>
    <col min="16" max="17" width="8.7109375" style="152" customWidth="1"/>
    <col min="18" max="18" width="6.7109375" style="152" hidden="1" customWidth="1"/>
    <col min="19" max="256" width="9.140625" style="152"/>
    <col min="257" max="257" width="4.7109375" style="152" customWidth="1"/>
    <col min="258" max="258" width="0" style="152" hidden="1" customWidth="1"/>
    <col min="259" max="259" width="24.7109375" style="152" customWidth="1"/>
    <col min="260" max="260" width="0" style="152" hidden="1" customWidth="1"/>
    <col min="261" max="261" width="6.7109375" style="152" customWidth="1"/>
    <col min="262" max="262" width="36.7109375" style="152" customWidth="1"/>
    <col min="263" max="264" width="0" style="152" hidden="1" customWidth="1"/>
    <col min="265" max="265" width="22.7109375" style="152" customWidth="1"/>
    <col min="266" max="270" width="13.7109375" style="152" customWidth="1"/>
    <col min="271" max="271" width="4.7109375" style="152" customWidth="1"/>
    <col min="272" max="273" width="8.7109375" style="152" customWidth="1"/>
    <col min="274" max="274" width="0" style="152" hidden="1" customWidth="1"/>
    <col min="275" max="512" width="9.140625" style="152"/>
    <col min="513" max="513" width="4.7109375" style="152" customWidth="1"/>
    <col min="514" max="514" width="0" style="152" hidden="1" customWidth="1"/>
    <col min="515" max="515" width="24.7109375" style="152" customWidth="1"/>
    <col min="516" max="516" width="0" style="152" hidden="1" customWidth="1"/>
    <col min="517" max="517" width="6.7109375" style="152" customWidth="1"/>
    <col min="518" max="518" width="36.7109375" style="152" customWidth="1"/>
    <col min="519" max="520" width="0" style="152" hidden="1" customWidth="1"/>
    <col min="521" max="521" width="22.7109375" style="152" customWidth="1"/>
    <col min="522" max="526" width="13.7109375" style="152" customWidth="1"/>
    <col min="527" max="527" width="4.7109375" style="152" customWidth="1"/>
    <col min="528" max="529" width="8.7109375" style="152" customWidth="1"/>
    <col min="530" max="530" width="0" style="152" hidden="1" customWidth="1"/>
    <col min="531" max="768" width="9.140625" style="152"/>
    <col min="769" max="769" width="4.7109375" style="152" customWidth="1"/>
    <col min="770" max="770" width="0" style="152" hidden="1" customWidth="1"/>
    <col min="771" max="771" width="24.7109375" style="152" customWidth="1"/>
    <col min="772" max="772" width="0" style="152" hidden="1" customWidth="1"/>
    <col min="773" max="773" width="6.7109375" style="152" customWidth="1"/>
    <col min="774" max="774" width="36.7109375" style="152" customWidth="1"/>
    <col min="775" max="776" width="0" style="152" hidden="1" customWidth="1"/>
    <col min="777" max="777" width="22.7109375" style="152" customWidth="1"/>
    <col min="778" max="782" width="13.7109375" style="152" customWidth="1"/>
    <col min="783" max="783" width="4.7109375" style="152" customWidth="1"/>
    <col min="784" max="785" width="8.7109375" style="152" customWidth="1"/>
    <col min="786" max="786" width="0" style="152" hidden="1" customWidth="1"/>
    <col min="787" max="1024" width="9.140625" style="152"/>
    <col min="1025" max="1025" width="4.7109375" style="152" customWidth="1"/>
    <col min="1026" max="1026" width="0" style="152" hidden="1" customWidth="1"/>
    <col min="1027" max="1027" width="24.7109375" style="152" customWidth="1"/>
    <col min="1028" max="1028" width="0" style="152" hidden="1" customWidth="1"/>
    <col min="1029" max="1029" width="6.7109375" style="152" customWidth="1"/>
    <col min="1030" max="1030" width="36.7109375" style="152" customWidth="1"/>
    <col min="1031" max="1032" width="0" style="152" hidden="1" customWidth="1"/>
    <col min="1033" max="1033" width="22.7109375" style="152" customWidth="1"/>
    <col min="1034" max="1038" width="13.7109375" style="152" customWidth="1"/>
    <col min="1039" max="1039" width="4.7109375" style="152" customWidth="1"/>
    <col min="1040" max="1041" width="8.7109375" style="152" customWidth="1"/>
    <col min="1042" max="1042" width="0" style="152" hidden="1" customWidth="1"/>
    <col min="1043" max="1280" width="9.140625" style="152"/>
    <col min="1281" max="1281" width="4.7109375" style="152" customWidth="1"/>
    <col min="1282" max="1282" width="0" style="152" hidden="1" customWidth="1"/>
    <col min="1283" max="1283" width="24.7109375" style="152" customWidth="1"/>
    <col min="1284" max="1284" width="0" style="152" hidden="1" customWidth="1"/>
    <col min="1285" max="1285" width="6.7109375" style="152" customWidth="1"/>
    <col min="1286" max="1286" width="36.7109375" style="152" customWidth="1"/>
    <col min="1287" max="1288" width="0" style="152" hidden="1" customWidth="1"/>
    <col min="1289" max="1289" width="22.7109375" style="152" customWidth="1"/>
    <col min="1290" max="1294" width="13.7109375" style="152" customWidth="1"/>
    <col min="1295" max="1295" width="4.7109375" style="152" customWidth="1"/>
    <col min="1296" max="1297" width="8.7109375" style="152" customWidth="1"/>
    <col min="1298" max="1298" width="0" style="152" hidden="1" customWidth="1"/>
    <col min="1299" max="1536" width="9.140625" style="152"/>
    <col min="1537" max="1537" width="4.7109375" style="152" customWidth="1"/>
    <col min="1538" max="1538" width="0" style="152" hidden="1" customWidth="1"/>
    <col min="1539" max="1539" width="24.7109375" style="152" customWidth="1"/>
    <col min="1540" max="1540" width="0" style="152" hidden="1" customWidth="1"/>
    <col min="1541" max="1541" width="6.7109375" style="152" customWidth="1"/>
    <col min="1542" max="1542" width="36.7109375" style="152" customWidth="1"/>
    <col min="1543" max="1544" width="0" style="152" hidden="1" customWidth="1"/>
    <col min="1545" max="1545" width="22.7109375" style="152" customWidth="1"/>
    <col min="1546" max="1550" width="13.7109375" style="152" customWidth="1"/>
    <col min="1551" max="1551" width="4.7109375" style="152" customWidth="1"/>
    <col min="1552" max="1553" width="8.7109375" style="152" customWidth="1"/>
    <col min="1554" max="1554" width="0" style="152" hidden="1" customWidth="1"/>
    <col min="1555" max="1792" width="9.140625" style="152"/>
    <col min="1793" max="1793" width="4.7109375" style="152" customWidth="1"/>
    <col min="1794" max="1794" width="0" style="152" hidden="1" customWidth="1"/>
    <col min="1795" max="1795" width="24.7109375" style="152" customWidth="1"/>
    <col min="1796" max="1796" width="0" style="152" hidden="1" customWidth="1"/>
    <col min="1797" max="1797" width="6.7109375" style="152" customWidth="1"/>
    <col min="1798" max="1798" width="36.7109375" style="152" customWidth="1"/>
    <col min="1799" max="1800" width="0" style="152" hidden="1" customWidth="1"/>
    <col min="1801" max="1801" width="22.7109375" style="152" customWidth="1"/>
    <col min="1802" max="1806" width="13.7109375" style="152" customWidth="1"/>
    <col min="1807" max="1807" width="4.7109375" style="152" customWidth="1"/>
    <col min="1808" max="1809" width="8.7109375" style="152" customWidth="1"/>
    <col min="1810" max="1810" width="0" style="152" hidden="1" customWidth="1"/>
    <col min="1811" max="2048" width="9.140625" style="152"/>
    <col min="2049" max="2049" width="4.7109375" style="152" customWidth="1"/>
    <col min="2050" max="2050" width="0" style="152" hidden="1" customWidth="1"/>
    <col min="2051" max="2051" width="24.7109375" style="152" customWidth="1"/>
    <col min="2052" max="2052" width="0" style="152" hidden="1" customWidth="1"/>
    <col min="2053" max="2053" width="6.7109375" style="152" customWidth="1"/>
    <col min="2054" max="2054" width="36.7109375" style="152" customWidth="1"/>
    <col min="2055" max="2056" width="0" style="152" hidden="1" customWidth="1"/>
    <col min="2057" max="2057" width="22.7109375" style="152" customWidth="1"/>
    <col min="2058" max="2062" width="13.7109375" style="152" customWidth="1"/>
    <col min="2063" max="2063" width="4.7109375" style="152" customWidth="1"/>
    <col min="2064" max="2065" width="8.7109375" style="152" customWidth="1"/>
    <col min="2066" max="2066" width="0" style="152" hidden="1" customWidth="1"/>
    <col min="2067" max="2304" width="9.140625" style="152"/>
    <col min="2305" max="2305" width="4.7109375" style="152" customWidth="1"/>
    <col min="2306" max="2306" width="0" style="152" hidden="1" customWidth="1"/>
    <col min="2307" max="2307" width="24.7109375" style="152" customWidth="1"/>
    <col min="2308" max="2308" width="0" style="152" hidden="1" customWidth="1"/>
    <col min="2309" max="2309" width="6.7109375" style="152" customWidth="1"/>
    <col min="2310" max="2310" width="36.7109375" style="152" customWidth="1"/>
    <col min="2311" max="2312" width="0" style="152" hidden="1" customWidth="1"/>
    <col min="2313" max="2313" width="22.7109375" style="152" customWidth="1"/>
    <col min="2314" max="2318" width="13.7109375" style="152" customWidth="1"/>
    <col min="2319" max="2319" width="4.7109375" style="152" customWidth="1"/>
    <col min="2320" max="2321" width="8.7109375" style="152" customWidth="1"/>
    <col min="2322" max="2322" width="0" style="152" hidden="1" customWidth="1"/>
    <col min="2323" max="2560" width="9.140625" style="152"/>
    <col min="2561" max="2561" width="4.7109375" style="152" customWidth="1"/>
    <col min="2562" max="2562" width="0" style="152" hidden="1" customWidth="1"/>
    <col min="2563" max="2563" width="24.7109375" style="152" customWidth="1"/>
    <col min="2564" max="2564" width="0" style="152" hidden="1" customWidth="1"/>
    <col min="2565" max="2565" width="6.7109375" style="152" customWidth="1"/>
    <col min="2566" max="2566" width="36.7109375" style="152" customWidth="1"/>
    <col min="2567" max="2568" width="0" style="152" hidden="1" customWidth="1"/>
    <col min="2569" max="2569" width="22.7109375" style="152" customWidth="1"/>
    <col min="2570" max="2574" width="13.7109375" style="152" customWidth="1"/>
    <col min="2575" max="2575" width="4.7109375" style="152" customWidth="1"/>
    <col min="2576" max="2577" width="8.7109375" style="152" customWidth="1"/>
    <col min="2578" max="2578" width="0" style="152" hidden="1" customWidth="1"/>
    <col min="2579" max="2816" width="9.140625" style="152"/>
    <col min="2817" max="2817" width="4.7109375" style="152" customWidth="1"/>
    <col min="2818" max="2818" width="0" style="152" hidden="1" customWidth="1"/>
    <col min="2819" max="2819" width="24.7109375" style="152" customWidth="1"/>
    <col min="2820" max="2820" width="0" style="152" hidden="1" customWidth="1"/>
    <col min="2821" max="2821" width="6.7109375" style="152" customWidth="1"/>
    <col min="2822" max="2822" width="36.7109375" style="152" customWidth="1"/>
    <col min="2823" max="2824" width="0" style="152" hidden="1" customWidth="1"/>
    <col min="2825" max="2825" width="22.7109375" style="152" customWidth="1"/>
    <col min="2826" max="2830" width="13.7109375" style="152" customWidth="1"/>
    <col min="2831" max="2831" width="4.7109375" style="152" customWidth="1"/>
    <col min="2832" max="2833" width="8.7109375" style="152" customWidth="1"/>
    <col min="2834" max="2834" width="0" style="152" hidden="1" customWidth="1"/>
    <col min="2835" max="3072" width="9.140625" style="152"/>
    <col min="3073" max="3073" width="4.7109375" style="152" customWidth="1"/>
    <col min="3074" max="3074" width="0" style="152" hidden="1" customWidth="1"/>
    <col min="3075" max="3075" width="24.7109375" style="152" customWidth="1"/>
    <col min="3076" max="3076" width="0" style="152" hidden="1" customWidth="1"/>
    <col min="3077" max="3077" width="6.7109375" style="152" customWidth="1"/>
    <col min="3078" max="3078" width="36.7109375" style="152" customWidth="1"/>
    <col min="3079" max="3080" width="0" style="152" hidden="1" customWidth="1"/>
    <col min="3081" max="3081" width="22.7109375" style="152" customWidth="1"/>
    <col min="3082" max="3086" width="13.7109375" style="152" customWidth="1"/>
    <col min="3087" max="3087" width="4.7109375" style="152" customWidth="1"/>
    <col min="3088" max="3089" width="8.7109375" style="152" customWidth="1"/>
    <col min="3090" max="3090" width="0" style="152" hidden="1" customWidth="1"/>
    <col min="3091" max="3328" width="9.140625" style="152"/>
    <col min="3329" max="3329" width="4.7109375" style="152" customWidth="1"/>
    <col min="3330" max="3330" width="0" style="152" hidden="1" customWidth="1"/>
    <col min="3331" max="3331" width="24.7109375" style="152" customWidth="1"/>
    <col min="3332" max="3332" width="0" style="152" hidden="1" customWidth="1"/>
    <col min="3333" max="3333" width="6.7109375" style="152" customWidth="1"/>
    <col min="3334" max="3334" width="36.7109375" style="152" customWidth="1"/>
    <col min="3335" max="3336" width="0" style="152" hidden="1" customWidth="1"/>
    <col min="3337" max="3337" width="22.7109375" style="152" customWidth="1"/>
    <col min="3338" max="3342" width="13.7109375" style="152" customWidth="1"/>
    <col min="3343" max="3343" width="4.7109375" style="152" customWidth="1"/>
    <col min="3344" max="3345" width="8.7109375" style="152" customWidth="1"/>
    <col min="3346" max="3346" width="0" style="152" hidden="1" customWidth="1"/>
    <col min="3347" max="3584" width="9.140625" style="152"/>
    <col min="3585" max="3585" width="4.7109375" style="152" customWidth="1"/>
    <col min="3586" max="3586" width="0" style="152" hidden="1" customWidth="1"/>
    <col min="3587" max="3587" width="24.7109375" style="152" customWidth="1"/>
    <col min="3588" max="3588" width="0" style="152" hidden="1" customWidth="1"/>
    <col min="3589" max="3589" width="6.7109375" style="152" customWidth="1"/>
    <col min="3590" max="3590" width="36.7109375" style="152" customWidth="1"/>
    <col min="3591" max="3592" width="0" style="152" hidden="1" customWidth="1"/>
    <col min="3593" max="3593" width="22.7109375" style="152" customWidth="1"/>
    <col min="3594" max="3598" width="13.7109375" style="152" customWidth="1"/>
    <col min="3599" max="3599" width="4.7109375" style="152" customWidth="1"/>
    <col min="3600" max="3601" width="8.7109375" style="152" customWidth="1"/>
    <col min="3602" max="3602" width="0" style="152" hidden="1" customWidth="1"/>
    <col min="3603" max="3840" width="9.140625" style="152"/>
    <col min="3841" max="3841" width="4.7109375" style="152" customWidth="1"/>
    <col min="3842" max="3842" width="0" style="152" hidden="1" customWidth="1"/>
    <col min="3843" max="3843" width="24.7109375" style="152" customWidth="1"/>
    <col min="3844" max="3844" width="0" style="152" hidden="1" customWidth="1"/>
    <col min="3845" max="3845" width="6.7109375" style="152" customWidth="1"/>
    <col min="3846" max="3846" width="36.7109375" style="152" customWidth="1"/>
    <col min="3847" max="3848" width="0" style="152" hidden="1" customWidth="1"/>
    <col min="3849" max="3849" width="22.7109375" style="152" customWidth="1"/>
    <col min="3850" max="3854" width="13.7109375" style="152" customWidth="1"/>
    <col min="3855" max="3855" width="4.7109375" style="152" customWidth="1"/>
    <col min="3856" max="3857" width="8.7109375" style="152" customWidth="1"/>
    <col min="3858" max="3858" width="0" style="152" hidden="1" customWidth="1"/>
    <col min="3859" max="4096" width="9.140625" style="152"/>
    <col min="4097" max="4097" width="4.7109375" style="152" customWidth="1"/>
    <col min="4098" max="4098" width="0" style="152" hidden="1" customWidth="1"/>
    <col min="4099" max="4099" width="24.7109375" style="152" customWidth="1"/>
    <col min="4100" max="4100" width="0" style="152" hidden="1" customWidth="1"/>
    <col min="4101" max="4101" width="6.7109375" style="152" customWidth="1"/>
    <col min="4102" max="4102" width="36.7109375" style="152" customWidth="1"/>
    <col min="4103" max="4104" width="0" style="152" hidden="1" customWidth="1"/>
    <col min="4105" max="4105" width="22.7109375" style="152" customWidth="1"/>
    <col min="4106" max="4110" width="13.7109375" style="152" customWidth="1"/>
    <col min="4111" max="4111" width="4.7109375" style="152" customWidth="1"/>
    <col min="4112" max="4113" width="8.7109375" style="152" customWidth="1"/>
    <col min="4114" max="4114" width="0" style="152" hidden="1" customWidth="1"/>
    <col min="4115" max="4352" width="9.140625" style="152"/>
    <col min="4353" max="4353" width="4.7109375" style="152" customWidth="1"/>
    <col min="4354" max="4354" width="0" style="152" hidden="1" customWidth="1"/>
    <col min="4355" max="4355" width="24.7109375" style="152" customWidth="1"/>
    <col min="4356" max="4356" width="0" style="152" hidden="1" customWidth="1"/>
    <col min="4357" max="4357" width="6.7109375" style="152" customWidth="1"/>
    <col min="4358" max="4358" width="36.7109375" style="152" customWidth="1"/>
    <col min="4359" max="4360" width="0" style="152" hidden="1" customWidth="1"/>
    <col min="4361" max="4361" width="22.7109375" style="152" customWidth="1"/>
    <col min="4362" max="4366" width="13.7109375" style="152" customWidth="1"/>
    <col min="4367" max="4367" width="4.7109375" style="152" customWidth="1"/>
    <col min="4368" max="4369" width="8.7109375" style="152" customWidth="1"/>
    <col min="4370" max="4370" width="0" style="152" hidden="1" customWidth="1"/>
    <col min="4371" max="4608" width="9.140625" style="152"/>
    <col min="4609" max="4609" width="4.7109375" style="152" customWidth="1"/>
    <col min="4610" max="4610" width="0" style="152" hidden="1" customWidth="1"/>
    <col min="4611" max="4611" width="24.7109375" style="152" customWidth="1"/>
    <col min="4612" max="4612" width="0" style="152" hidden="1" customWidth="1"/>
    <col min="4613" max="4613" width="6.7109375" style="152" customWidth="1"/>
    <col min="4614" max="4614" width="36.7109375" style="152" customWidth="1"/>
    <col min="4615" max="4616" width="0" style="152" hidden="1" customWidth="1"/>
    <col min="4617" max="4617" width="22.7109375" style="152" customWidth="1"/>
    <col min="4618" max="4622" width="13.7109375" style="152" customWidth="1"/>
    <col min="4623" max="4623" width="4.7109375" style="152" customWidth="1"/>
    <col min="4624" max="4625" width="8.7109375" style="152" customWidth="1"/>
    <col min="4626" max="4626" width="0" style="152" hidden="1" customWidth="1"/>
    <col min="4627" max="4864" width="9.140625" style="152"/>
    <col min="4865" max="4865" width="4.7109375" style="152" customWidth="1"/>
    <col min="4866" max="4866" width="0" style="152" hidden="1" customWidth="1"/>
    <col min="4867" max="4867" width="24.7109375" style="152" customWidth="1"/>
    <col min="4868" max="4868" width="0" style="152" hidden="1" customWidth="1"/>
    <col min="4869" max="4869" width="6.7109375" style="152" customWidth="1"/>
    <col min="4870" max="4870" width="36.7109375" style="152" customWidth="1"/>
    <col min="4871" max="4872" width="0" style="152" hidden="1" customWidth="1"/>
    <col min="4873" max="4873" width="22.7109375" style="152" customWidth="1"/>
    <col min="4874" max="4878" width="13.7109375" style="152" customWidth="1"/>
    <col min="4879" max="4879" width="4.7109375" style="152" customWidth="1"/>
    <col min="4880" max="4881" width="8.7109375" style="152" customWidth="1"/>
    <col min="4882" max="4882" width="0" style="152" hidden="1" customWidth="1"/>
    <col min="4883" max="5120" width="9.140625" style="152"/>
    <col min="5121" max="5121" width="4.7109375" style="152" customWidth="1"/>
    <col min="5122" max="5122" width="0" style="152" hidden="1" customWidth="1"/>
    <col min="5123" max="5123" width="24.7109375" style="152" customWidth="1"/>
    <col min="5124" max="5124" width="0" style="152" hidden="1" customWidth="1"/>
    <col min="5125" max="5125" width="6.7109375" style="152" customWidth="1"/>
    <col min="5126" max="5126" width="36.7109375" style="152" customWidth="1"/>
    <col min="5127" max="5128" width="0" style="152" hidden="1" customWidth="1"/>
    <col min="5129" max="5129" width="22.7109375" style="152" customWidth="1"/>
    <col min="5130" max="5134" width="13.7109375" style="152" customWidth="1"/>
    <col min="5135" max="5135" width="4.7109375" style="152" customWidth="1"/>
    <col min="5136" max="5137" width="8.7109375" style="152" customWidth="1"/>
    <col min="5138" max="5138" width="0" style="152" hidden="1" customWidth="1"/>
    <col min="5139" max="5376" width="9.140625" style="152"/>
    <col min="5377" max="5377" width="4.7109375" style="152" customWidth="1"/>
    <col min="5378" max="5378" width="0" style="152" hidden="1" customWidth="1"/>
    <col min="5379" max="5379" width="24.7109375" style="152" customWidth="1"/>
    <col min="5380" max="5380" width="0" style="152" hidden="1" customWidth="1"/>
    <col min="5381" max="5381" width="6.7109375" style="152" customWidth="1"/>
    <col min="5382" max="5382" width="36.7109375" style="152" customWidth="1"/>
    <col min="5383" max="5384" width="0" style="152" hidden="1" customWidth="1"/>
    <col min="5385" max="5385" width="22.7109375" style="152" customWidth="1"/>
    <col min="5386" max="5390" width="13.7109375" style="152" customWidth="1"/>
    <col min="5391" max="5391" width="4.7109375" style="152" customWidth="1"/>
    <col min="5392" max="5393" width="8.7109375" style="152" customWidth="1"/>
    <col min="5394" max="5394" width="0" style="152" hidden="1" customWidth="1"/>
    <col min="5395" max="5632" width="9.140625" style="152"/>
    <col min="5633" max="5633" width="4.7109375" style="152" customWidth="1"/>
    <col min="5634" max="5634" width="0" style="152" hidden="1" customWidth="1"/>
    <col min="5635" max="5635" width="24.7109375" style="152" customWidth="1"/>
    <col min="5636" max="5636" width="0" style="152" hidden="1" customWidth="1"/>
    <col min="5637" max="5637" width="6.7109375" style="152" customWidth="1"/>
    <col min="5638" max="5638" width="36.7109375" style="152" customWidth="1"/>
    <col min="5639" max="5640" width="0" style="152" hidden="1" customWidth="1"/>
    <col min="5641" max="5641" width="22.7109375" style="152" customWidth="1"/>
    <col min="5642" max="5646" width="13.7109375" style="152" customWidth="1"/>
    <col min="5647" max="5647" width="4.7109375" style="152" customWidth="1"/>
    <col min="5648" max="5649" width="8.7109375" style="152" customWidth="1"/>
    <col min="5650" max="5650" width="0" style="152" hidden="1" customWidth="1"/>
    <col min="5651" max="5888" width="9.140625" style="152"/>
    <col min="5889" max="5889" width="4.7109375" style="152" customWidth="1"/>
    <col min="5890" max="5890" width="0" style="152" hidden="1" customWidth="1"/>
    <col min="5891" max="5891" width="24.7109375" style="152" customWidth="1"/>
    <col min="5892" max="5892" width="0" style="152" hidden="1" customWidth="1"/>
    <col min="5893" max="5893" width="6.7109375" style="152" customWidth="1"/>
    <col min="5894" max="5894" width="36.7109375" style="152" customWidth="1"/>
    <col min="5895" max="5896" width="0" style="152" hidden="1" customWidth="1"/>
    <col min="5897" max="5897" width="22.7109375" style="152" customWidth="1"/>
    <col min="5898" max="5902" width="13.7109375" style="152" customWidth="1"/>
    <col min="5903" max="5903" width="4.7109375" style="152" customWidth="1"/>
    <col min="5904" max="5905" width="8.7109375" style="152" customWidth="1"/>
    <col min="5906" max="5906" width="0" style="152" hidden="1" customWidth="1"/>
    <col min="5907" max="6144" width="9.140625" style="152"/>
    <col min="6145" max="6145" width="4.7109375" style="152" customWidth="1"/>
    <col min="6146" max="6146" width="0" style="152" hidden="1" customWidth="1"/>
    <col min="6147" max="6147" width="24.7109375" style="152" customWidth="1"/>
    <col min="6148" max="6148" width="0" style="152" hidden="1" customWidth="1"/>
    <col min="6149" max="6149" width="6.7109375" style="152" customWidth="1"/>
    <col min="6150" max="6150" width="36.7109375" style="152" customWidth="1"/>
    <col min="6151" max="6152" width="0" style="152" hidden="1" customWidth="1"/>
    <col min="6153" max="6153" width="22.7109375" style="152" customWidth="1"/>
    <col min="6154" max="6158" width="13.7109375" style="152" customWidth="1"/>
    <col min="6159" max="6159" width="4.7109375" style="152" customWidth="1"/>
    <col min="6160" max="6161" width="8.7109375" style="152" customWidth="1"/>
    <col min="6162" max="6162" width="0" style="152" hidden="1" customWidth="1"/>
    <col min="6163" max="6400" width="9.140625" style="152"/>
    <col min="6401" max="6401" width="4.7109375" style="152" customWidth="1"/>
    <col min="6402" max="6402" width="0" style="152" hidden="1" customWidth="1"/>
    <col min="6403" max="6403" width="24.7109375" style="152" customWidth="1"/>
    <col min="6404" max="6404" width="0" style="152" hidden="1" customWidth="1"/>
    <col min="6405" max="6405" width="6.7109375" style="152" customWidth="1"/>
    <col min="6406" max="6406" width="36.7109375" style="152" customWidth="1"/>
    <col min="6407" max="6408" width="0" style="152" hidden="1" customWidth="1"/>
    <col min="6409" max="6409" width="22.7109375" style="152" customWidth="1"/>
    <col min="6410" max="6414" width="13.7109375" style="152" customWidth="1"/>
    <col min="6415" max="6415" width="4.7109375" style="152" customWidth="1"/>
    <col min="6416" max="6417" width="8.7109375" style="152" customWidth="1"/>
    <col min="6418" max="6418" width="0" style="152" hidden="1" customWidth="1"/>
    <col min="6419" max="6656" width="9.140625" style="152"/>
    <col min="6657" max="6657" width="4.7109375" style="152" customWidth="1"/>
    <col min="6658" max="6658" width="0" style="152" hidden="1" customWidth="1"/>
    <col min="6659" max="6659" width="24.7109375" style="152" customWidth="1"/>
    <col min="6660" max="6660" width="0" style="152" hidden="1" customWidth="1"/>
    <col min="6661" max="6661" width="6.7109375" style="152" customWidth="1"/>
    <col min="6662" max="6662" width="36.7109375" style="152" customWidth="1"/>
    <col min="6663" max="6664" width="0" style="152" hidden="1" customWidth="1"/>
    <col min="6665" max="6665" width="22.7109375" style="152" customWidth="1"/>
    <col min="6666" max="6670" width="13.7109375" style="152" customWidth="1"/>
    <col min="6671" max="6671" width="4.7109375" style="152" customWidth="1"/>
    <col min="6672" max="6673" width="8.7109375" style="152" customWidth="1"/>
    <col min="6674" max="6674" width="0" style="152" hidden="1" customWidth="1"/>
    <col min="6675" max="6912" width="9.140625" style="152"/>
    <col min="6913" max="6913" width="4.7109375" style="152" customWidth="1"/>
    <col min="6914" max="6914" width="0" style="152" hidden="1" customWidth="1"/>
    <col min="6915" max="6915" width="24.7109375" style="152" customWidth="1"/>
    <col min="6916" max="6916" width="0" style="152" hidden="1" customWidth="1"/>
    <col min="6917" max="6917" width="6.7109375" style="152" customWidth="1"/>
    <col min="6918" max="6918" width="36.7109375" style="152" customWidth="1"/>
    <col min="6919" max="6920" width="0" style="152" hidden="1" customWidth="1"/>
    <col min="6921" max="6921" width="22.7109375" style="152" customWidth="1"/>
    <col min="6922" max="6926" width="13.7109375" style="152" customWidth="1"/>
    <col min="6927" max="6927" width="4.7109375" style="152" customWidth="1"/>
    <col min="6928" max="6929" width="8.7109375" style="152" customWidth="1"/>
    <col min="6930" max="6930" width="0" style="152" hidden="1" customWidth="1"/>
    <col min="6931" max="7168" width="9.140625" style="152"/>
    <col min="7169" max="7169" width="4.7109375" style="152" customWidth="1"/>
    <col min="7170" max="7170" width="0" style="152" hidden="1" customWidth="1"/>
    <col min="7171" max="7171" width="24.7109375" style="152" customWidth="1"/>
    <col min="7172" max="7172" width="0" style="152" hidden="1" customWidth="1"/>
    <col min="7173" max="7173" width="6.7109375" style="152" customWidth="1"/>
    <col min="7174" max="7174" width="36.7109375" style="152" customWidth="1"/>
    <col min="7175" max="7176" width="0" style="152" hidden="1" customWidth="1"/>
    <col min="7177" max="7177" width="22.7109375" style="152" customWidth="1"/>
    <col min="7178" max="7182" width="13.7109375" style="152" customWidth="1"/>
    <col min="7183" max="7183" width="4.7109375" style="152" customWidth="1"/>
    <col min="7184" max="7185" width="8.7109375" style="152" customWidth="1"/>
    <col min="7186" max="7186" width="0" style="152" hidden="1" customWidth="1"/>
    <col min="7187" max="7424" width="9.140625" style="152"/>
    <col min="7425" max="7425" width="4.7109375" style="152" customWidth="1"/>
    <col min="7426" max="7426" width="0" style="152" hidden="1" customWidth="1"/>
    <col min="7427" max="7427" width="24.7109375" style="152" customWidth="1"/>
    <col min="7428" max="7428" width="0" style="152" hidden="1" customWidth="1"/>
    <col min="7429" max="7429" width="6.7109375" style="152" customWidth="1"/>
    <col min="7430" max="7430" width="36.7109375" style="152" customWidth="1"/>
    <col min="7431" max="7432" width="0" style="152" hidden="1" customWidth="1"/>
    <col min="7433" max="7433" width="22.7109375" style="152" customWidth="1"/>
    <col min="7434" max="7438" width="13.7109375" style="152" customWidth="1"/>
    <col min="7439" max="7439" width="4.7109375" style="152" customWidth="1"/>
    <col min="7440" max="7441" width="8.7109375" style="152" customWidth="1"/>
    <col min="7442" max="7442" width="0" style="152" hidden="1" customWidth="1"/>
    <col min="7443" max="7680" width="9.140625" style="152"/>
    <col min="7681" max="7681" width="4.7109375" style="152" customWidth="1"/>
    <col min="7682" max="7682" width="0" style="152" hidden="1" customWidth="1"/>
    <col min="7683" max="7683" width="24.7109375" style="152" customWidth="1"/>
    <col min="7684" max="7684" width="0" style="152" hidden="1" customWidth="1"/>
    <col min="7685" max="7685" width="6.7109375" style="152" customWidth="1"/>
    <col min="7686" max="7686" width="36.7109375" style="152" customWidth="1"/>
    <col min="7687" max="7688" width="0" style="152" hidden="1" customWidth="1"/>
    <col min="7689" max="7689" width="22.7109375" style="152" customWidth="1"/>
    <col min="7690" max="7694" width="13.7109375" style="152" customWidth="1"/>
    <col min="7695" max="7695" width="4.7109375" style="152" customWidth="1"/>
    <col min="7696" max="7697" width="8.7109375" style="152" customWidth="1"/>
    <col min="7698" max="7698" width="0" style="152" hidden="1" customWidth="1"/>
    <col min="7699" max="7936" width="9.140625" style="152"/>
    <col min="7937" max="7937" width="4.7109375" style="152" customWidth="1"/>
    <col min="7938" max="7938" width="0" style="152" hidden="1" customWidth="1"/>
    <col min="7939" max="7939" width="24.7109375" style="152" customWidth="1"/>
    <col min="7940" max="7940" width="0" style="152" hidden="1" customWidth="1"/>
    <col min="7941" max="7941" width="6.7109375" style="152" customWidth="1"/>
    <col min="7942" max="7942" width="36.7109375" style="152" customWidth="1"/>
    <col min="7943" max="7944" width="0" style="152" hidden="1" customWidth="1"/>
    <col min="7945" max="7945" width="22.7109375" style="152" customWidth="1"/>
    <col min="7946" max="7950" width="13.7109375" style="152" customWidth="1"/>
    <col min="7951" max="7951" width="4.7109375" style="152" customWidth="1"/>
    <col min="7952" max="7953" width="8.7109375" style="152" customWidth="1"/>
    <col min="7954" max="7954" width="0" style="152" hidden="1" customWidth="1"/>
    <col min="7955" max="8192" width="9.140625" style="152"/>
    <col min="8193" max="8193" width="4.7109375" style="152" customWidth="1"/>
    <col min="8194" max="8194" width="0" style="152" hidden="1" customWidth="1"/>
    <col min="8195" max="8195" width="24.7109375" style="152" customWidth="1"/>
    <col min="8196" max="8196" width="0" style="152" hidden="1" customWidth="1"/>
    <col min="8197" max="8197" width="6.7109375" style="152" customWidth="1"/>
    <col min="8198" max="8198" width="36.7109375" style="152" customWidth="1"/>
    <col min="8199" max="8200" width="0" style="152" hidden="1" customWidth="1"/>
    <col min="8201" max="8201" width="22.7109375" style="152" customWidth="1"/>
    <col min="8202" max="8206" width="13.7109375" style="152" customWidth="1"/>
    <col min="8207" max="8207" width="4.7109375" style="152" customWidth="1"/>
    <col min="8208" max="8209" width="8.7109375" style="152" customWidth="1"/>
    <col min="8210" max="8210" width="0" style="152" hidden="1" customWidth="1"/>
    <col min="8211" max="8448" width="9.140625" style="152"/>
    <col min="8449" max="8449" width="4.7109375" style="152" customWidth="1"/>
    <col min="8450" max="8450" width="0" style="152" hidden="1" customWidth="1"/>
    <col min="8451" max="8451" width="24.7109375" style="152" customWidth="1"/>
    <col min="8452" max="8452" width="0" style="152" hidden="1" customWidth="1"/>
    <col min="8453" max="8453" width="6.7109375" style="152" customWidth="1"/>
    <col min="8454" max="8454" width="36.7109375" style="152" customWidth="1"/>
    <col min="8455" max="8456" width="0" style="152" hidden="1" customWidth="1"/>
    <col min="8457" max="8457" width="22.7109375" style="152" customWidth="1"/>
    <col min="8458" max="8462" width="13.7109375" style="152" customWidth="1"/>
    <col min="8463" max="8463" width="4.7109375" style="152" customWidth="1"/>
    <col min="8464" max="8465" width="8.7109375" style="152" customWidth="1"/>
    <col min="8466" max="8466" width="0" style="152" hidden="1" customWidth="1"/>
    <col min="8467" max="8704" width="9.140625" style="152"/>
    <col min="8705" max="8705" width="4.7109375" style="152" customWidth="1"/>
    <col min="8706" max="8706" width="0" style="152" hidden="1" customWidth="1"/>
    <col min="8707" max="8707" width="24.7109375" style="152" customWidth="1"/>
    <col min="8708" max="8708" width="0" style="152" hidden="1" customWidth="1"/>
    <col min="8709" max="8709" width="6.7109375" style="152" customWidth="1"/>
    <col min="8710" max="8710" width="36.7109375" style="152" customWidth="1"/>
    <col min="8711" max="8712" width="0" style="152" hidden="1" customWidth="1"/>
    <col min="8713" max="8713" width="22.7109375" style="152" customWidth="1"/>
    <col min="8714" max="8718" width="13.7109375" style="152" customWidth="1"/>
    <col min="8719" max="8719" width="4.7109375" style="152" customWidth="1"/>
    <col min="8720" max="8721" width="8.7109375" style="152" customWidth="1"/>
    <col min="8722" max="8722" width="0" style="152" hidden="1" customWidth="1"/>
    <col min="8723" max="8960" width="9.140625" style="152"/>
    <col min="8961" max="8961" width="4.7109375" style="152" customWidth="1"/>
    <col min="8962" max="8962" width="0" style="152" hidden="1" customWidth="1"/>
    <col min="8963" max="8963" width="24.7109375" style="152" customWidth="1"/>
    <col min="8964" max="8964" width="0" style="152" hidden="1" customWidth="1"/>
    <col min="8965" max="8965" width="6.7109375" style="152" customWidth="1"/>
    <col min="8966" max="8966" width="36.7109375" style="152" customWidth="1"/>
    <col min="8967" max="8968" width="0" style="152" hidden="1" customWidth="1"/>
    <col min="8969" max="8969" width="22.7109375" style="152" customWidth="1"/>
    <col min="8970" max="8974" width="13.7109375" style="152" customWidth="1"/>
    <col min="8975" max="8975" width="4.7109375" style="152" customWidth="1"/>
    <col min="8976" max="8977" width="8.7109375" style="152" customWidth="1"/>
    <col min="8978" max="8978" width="0" style="152" hidden="1" customWidth="1"/>
    <col min="8979" max="9216" width="9.140625" style="152"/>
    <col min="9217" max="9217" width="4.7109375" style="152" customWidth="1"/>
    <col min="9218" max="9218" width="0" style="152" hidden="1" customWidth="1"/>
    <col min="9219" max="9219" width="24.7109375" style="152" customWidth="1"/>
    <col min="9220" max="9220" width="0" style="152" hidden="1" customWidth="1"/>
    <col min="9221" max="9221" width="6.7109375" style="152" customWidth="1"/>
    <col min="9222" max="9222" width="36.7109375" style="152" customWidth="1"/>
    <col min="9223" max="9224" width="0" style="152" hidden="1" customWidth="1"/>
    <col min="9225" max="9225" width="22.7109375" style="152" customWidth="1"/>
    <col min="9226" max="9230" width="13.7109375" style="152" customWidth="1"/>
    <col min="9231" max="9231" width="4.7109375" style="152" customWidth="1"/>
    <col min="9232" max="9233" width="8.7109375" style="152" customWidth="1"/>
    <col min="9234" max="9234" width="0" style="152" hidden="1" customWidth="1"/>
    <col min="9235" max="9472" width="9.140625" style="152"/>
    <col min="9473" max="9473" width="4.7109375" style="152" customWidth="1"/>
    <col min="9474" max="9474" width="0" style="152" hidden="1" customWidth="1"/>
    <col min="9475" max="9475" width="24.7109375" style="152" customWidth="1"/>
    <col min="9476" max="9476" width="0" style="152" hidden="1" customWidth="1"/>
    <col min="9477" max="9477" width="6.7109375" style="152" customWidth="1"/>
    <col min="9478" max="9478" width="36.7109375" style="152" customWidth="1"/>
    <col min="9479" max="9480" width="0" style="152" hidden="1" customWidth="1"/>
    <col min="9481" max="9481" width="22.7109375" style="152" customWidth="1"/>
    <col min="9482" max="9486" width="13.7109375" style="152" customWidth="1"/>
    <col min="9487" max="9487" width="4.7109375" style="152" customWidth="1"/>
    <col min="9488" max="9489" width="8.7109375" style="152" customWidth="1"/>
    <col min="9490" max="9490" width="0" style="152" hidden="1" customWidth="1"/>
    <col min="9491" max="9728" width="9.140625" style="152"/>
    <col min="9729" max="9729" width="4.7109375" style="152" customWidth="1"/>
    <col min="9730" max="9730" width="0" style="152" hidden="1" customWidth="1"/>
    <col min="9731" max="9731" width="24.7109375" style="152" customWidth="1"/>
    <col min="9732" max="9732" width="0" style="152" hidden="1" customWidth="1"/>
    <col min="9733" max="9733" width="6.7109375" style="152" customWidth="1"/>
    <col min="9734" max="9734" width="36.7109375" style="152" customWidth="1"/>
    <col min="9735" max="9736" width="0" style="152" hidden="1" customWidth="1"/>
    <col min="9737" max="9737" width="22.7109375" style="152" customWidth="1"/>
    <col min="9738" max="9742" width="13.7109375" style="152" customWidth="1"/>
    <col min="9743" max="9743" width="4.7109375" style="152" customWidth="1"/>
    <col min="9744" max="9745" width="8.7109375" style="152" customWidth="1"/>
    <col min="9746" max="9746" width="0" style="152" hidden="1" customWidth="1"/>
    <col min="9747" max="9984" width="9.140625" style="152"/>
    <col min="9985" max="9985" width="4.7109375" style="152" customWidth="1"/>
    <col min="9986" max="9986" width="0" style="152" hidden="1" customWidth="1"/>
    <col min="9987" max="9987" width="24.7109375" style="152" customWidth="1"/>
    <col min="9988" max="9988" width="0" style="152" hidden="1" customWidth="1"/>
    <col min="9989" max="9989" width="6.7109375" style="152" customWidth="1"/>
    <col min="9990" max="9990" width="36.7109375" style="152" customWidth="1"/>
    <col min="9991" max="9992" width="0" style="152" hidden="1" customWidth="1"/>
    <col min="9993" max="9993" width="22.7109375" style="152" customWidth="1"/>
    <col min="9994" max="9998" width="13.7109375" style="152" customWidth="1"/>
    <col min="9999" max="9999" width="4.7109375" style="152" customWidth="1"/>
    <col min="10000" max="10001" width="8.7109375" style="152" customWidth="1"/>
    <col min="10002" max="10002" width="0" style="152" hidden="1" customWidth="1"/>
    <col min="10003" max="10240" width="9.140625" style="152"/>
    <col min="10241" max="10241" width="4.7109375" style="152" customWidth="1"/>
    <col min="10242" max="10242" width="0" style="152" hidden="1" customWidth="1"/>
    <col min="10243" max="10243" width="24.7109375" style="152" customWidth="1"/>
    <col min="10244" max="10244" width="0" style="152" hidden="1" customWidth="1"/>
    <col min="10245" max="10245" width="6.7109375" style="152" customWidth="1"/>
    <col min="10246" max="10246" width="36.7109375" style="152" customWidth="1"/>
    <col min="10247" max="10248" width="0" style="152" hidden="1" customWidth="1"/>
    <col min="10249" max="10249" width="22.7109375" style="152" customWidth="1"/>
    <col min="10250" max="10254" width="13.7109375" style="152" customWidth="1"/>
    <col min="10255" max="10255" width="4.7109375" style="152" customWidth="1"/>
    <col min="10256" max="10257" width="8.7109375" style="152" customWidth="1"/>
    <col min="10258" max="10258" width="0" style="152" hidden="1" customWidth="1"/>
    <col min="10259" max="10496" width="9.140625" style="152"/>
    <col min="10497" max="10497" width="4.7109375" style="152" customWidth="1"/>
    <col min="10498" max="10498" width="0" style="152" hidden="1" customWidth="1"/>
    <col min="10499" max="10499" width="24.7109375" style="152" customWidth="1"/>
    <col min="10500" max="10500" width="0" style="152" hidden="1" customWidth="1"/>
    <col min="10501" max="10501" width="6.7109375" style="152" customWidth="1"/>
    <col min="10502" max="10502" width="36.7109375" style="152" customWidth="1"/>
    <col min="10503" max="10504" width="0" style="152" hidden="1" customWidth="1"/>
    <col min="10505" max="10505" width="22.7109375" style="152" customWidth="1"/>
    <col min="10506" max="10510" width="13.7109375" style="152" customWidth="1"/>
    <col min="10511" max="10511" width="4.7109375" style="152" customWidth="1"/>
    <col min="10512" max="10513" width="8.7109375" style="152" customWidth="1"/>
    <col min="10514" max="10514" width="0" style="152" hidden="1" customWidth="1"/>
    <col min="10515" max="10752" width="9.140625" style="152"/>
    <col min="10753" max="10753" width="4.7109375" style="152" customWidth="1"/>
    <col min="10754" max="10754" width="0" style="152" hidden="1" customWidth="1"/>
    <col min="10755" max="10755" width="24.7109375" style="152" customWidth="1"/>
    <col min="10756" max="10756" width="0" style="152" hidden="1" customWidth="1"/>
    <col min="10757" max="10757" width="6.7109375" style="152" customWidth="1"/>
    <col min="10758" max="10758" width="36.7109375" style="152" customWidth="1"/>
    <col min="10759" max="10760" width="0" style="152" hidden="1" customWidth="1"/>
    <col min="10761" max="10761" width="22.7109375" style="152" customWidth="1"/>
    <col min="10762" max="10766" width="13.7109375" style="152" customWidth="1"/>
    <col min="10767" max="10767" width="4.7109375" style="152" customWidth="1"/>
    <col min="10768" max="10769" width="8.7109375" style="152" customWidth="1"/>
    <col min="10770" max="10770" width="0" style="152" hidden="1" customWidth="1"/>
    <col min="10771" max="11008" width="9.140625" style="152"/>
    <col min="11009" max="11009" width="4.7109375" style="152" customWidth="1"/>
    <col min="11010" max="11010" width="0" style="152" hidden="1" customWidth="1"/>
    <col min="11011" max="11011" width="24.7109375" style="152" customWidth="1"/>
    <col min="11012" max="11012" width="0" style="152" hidden="1" customWidth="1"/>
    <col min="11013" max="11013" width="6.7109375" style="152" customWidth="1"/>
    <col min="11014" max="11014" width="36.7109375" style="152" customWidth="1"/>
    <col min="11015" max="11016" width="0" style="152" hidden="1" customWidth="1"/>
    <col min="11017" max="11017" width="22.7109375" style="152" customWidth="1"/>
    <col min="11018" max="11022" width="13.7109375" style="152" customWidth="1"/>
    <col min="11023" max="11023" width="4.7109375" style="152" customWidth="1"/>
    <col min="11024" max="11025" width="8.7109375" style="152" customWidth="1"/>
    <col min="11026" max="11026" width="0" style="152" hidden="1" customWidth="1"/>
    <col min="11027" max="11264" width="9.140625" style="152"/>
    <col min="11265" max="11265" width="4.7109375" style="152" customWidth="1"/>
    <col min="11266" max="11266" width="0" style="152" hidden="1" customWidth="1"/>
    <col min="11267" max="11267" width="24.7109375" style="152" customWidth="1"/>
    <col min="11268" max="11268" width="0" style="152" hidden="1" customWidth="1"/>
    <col min="11269" max="11269" width="6.7109375" style="152" customWidth="1"/>
    <col min="11270" max="11270" width="36.7109375" style="152" customWidth="1"/>
    <col min="11271" max="11272" width="0" style="152" hidden="1" customWidth="1"/>
    <col min="11273" max="11273" width="22.7109375" style="152" customWidth="1"/>
    <col min="11274" max="11278" width="13.7109375" style="152" customWidth="1"/>
    <col min="11279" max="11279" width="4.7109375" style="152" customWidth="1"/>
    <col min="11280" max="11281" width="8.7109375" style="152" customWidth="1"/>
    <col min="11282" max="11282" width="0" style="152" hidden="1" customWidth="1"/>
    <col min="11283" max="11520" width="9.140625" style="152"/>
    <col min="11521" max="11521" width="4.7109375" style="152" customWidth="1"/>
    <col min="11522" max="11522" width="0" style="152" hidden="1" customWidth="1"/>
    <col min="11523" max="11523" width="24.7109375" style="152" customWidth="1"/>
    <col min="11524" max="11524" width="0" style="152" hidden="1" customWidth="1"/>
    <col min="11525" max="11525" width="6.7109375" style="152" customWidth="1"/>
    <col min="11526" max="11526" width="36.7109375" style="152" customWidth="1"/>
    <col min="11527" max="11528" width="0" style="152" hidden="1" customWidth="1"/>
    <col min="11529" max="11529" width="22.7109375" style="152" customWidth="1"/>
    <col min="11530" max="11534" width="13.7109375" style="152" customWidth="1"/>
    <col min="11535" max="11535" width="4.7109375" style="152" customWidth="1"/>
    <col min="11536" max="11537" width="8.7109375" style="152" customWidth="1"/>
    <col min="11538" max="11538" width="0" style="152" hidden="1" customWidth="1"/>
    <col min="11539" max="11776" width="9.140625" style="152"/>
    <col min="11777" max="11777" width="4.7109375" style="152" customWidth="1"/>
    <col min="11778" max="11778" width="0" style="152" hidden="1" customWidth="1"/>
    <col min="11779" max="11779" width="24.7109375" style="152" customWidth="1"/>
    <col min="11780" max="11780" width="0" style="152" hidden="1" customWidth="1"/>
    <col min="11781" max="11781" width="6.7109375" style="152" customWidth="1"/>
    <col min="11782" max="11782" width="36.7109375" style="152" customWidth="1"/>
    <col min="11783" max="11784" width="0" style="152" hidden="1" customWidth="1"/>
    <col min="11785" max="11785" width="22.7109375" style="152" customWidth="1"/>
    <col min="11786" max="11790" width="13.7109375" style="152" customWidth="1"/>
    <col min="11791" max="11791" width="4.7109375" style="152" customWidth="1"/>
    <col min="11792" max="11793" width="8.7109375" style="152" customWidth="1"/>
    <col min="11794" max="11794" width="0" style="152" hidden="1" customWidth="1"/>
    <col min="11795" max="12032" width="9.140625" style="152"/>
    <col min="12033" max="12033" width="4.7109375" style="152" customWidth="1"/>
    <col min="12034" max="12034" width="0" style="152" hidden="1" customWidth="1"/>
    <col min="12035" max="12035" width="24.7109375" style="152" customWidth="1"/>
    <col min="12036" max="12036" width="0" style="152" hidden="1" customWidth="1"/>
    <col min="12037" max="12037" width="6.7109375" style="152" customWidth="1"/>
    <col min="12038" max="12038" width="36.7109375" style="152" customWidth="1"/>
    <col min="12039" max="12040" width="0" style="152" hidden="1" customWidth="1"/>
    <col min="12041" max="12041" width="22.7109375" style="152" customWidth="1"/>
    <col min="12042" max="12046" width="13.7109375" style="152" customWidth="1"/>
    <col min="12047" max="12047" width="4.7109375" style="152" customWidth="1"/>
    <col min="12048" max="12049" width="8.7109375" style="152" customWidth="1"/>
    <col min="12050" max="12050" width="0" style="152" hidden="1" customWidth="1"/>
    <col min="12051" max="12288" width="9.140625" style="152"/>
    <col min="12289" max="12289" width="4.7109375" style="152" customWidth="1"/>
    <col min="12290" max="12290" width="0" style="152" hidden="1" customWidth="1"/>
    <col min="12291" max="12291" width="24.7109375" style="152" customWidth="1"/>
    <col min="12292" max="12292" width="0" style="152" hidden="1" customWidth="1"/>
    <col min="12293" max="12293" width="6.7109375" style="152" customWidth="1"/>
    <col min="12294" max="12294" width="36.7109375" style="152" customWidth="1"/>
    <col min="12295" max="12296" width="0" style="152" hidden="1" customWidth="1"/>
    <col min="12297" max="12297" width="22.7109375" style="152" customWidth="1"/>
    <col min="12298" max="12302" width="13.7109375" style="152" customWidth="1"/>
    <col min="12303" max="12303" width="4.7109375" style="152" customWidth="1"/>
    <col min="12304" max="12305" width="8.7109375" style="152" customWidth="1"/>
    <col min="12306" max="12306" width="0" style="152" hidden="1" customWidth="1"/>
    <col min="12307" max="12544" width="9.140625" style="152"/>
    <col min="12545" max="12545" width="4.7109375" style="152" customWidth="1"/>
    <col min="12546" max="12546" width="0" style="152" hidden="1" customWidth="1"/>
    <col min="12547" max="12547" width="24.7109375" style="152" customWidth="1"/>
    <col min="12548" max="12548" width="0" style="152" hidden="1" customWidth="1"/>
    <col min="12549" max="12549" width="6.7109375" style="152" customWidth="1"/>
    <col min="12550" max="12550" width="36.7109375" style="152" customWidth="1"/>
    <col min="12551" max="12552" width="0" style="152" hidden="1" customWidth="1"/>
    <col min="12553" max="12553" width="22.7109375" style="152" customWidth="1"/>
    <col min="12554" max="12558" width="13.7109375" style="152" customWidth="1"/>
    <col min="12559" max="12559" width="4.7109375" style="152" customWidth="1"/>
    <col min="12560" max="12561" width="8.7109375" style="152" customWidth="1"/>
    <col min="12562" max="12562" width="0" style="152" hidden="1" customWidth="1"/>
    <col min="12563" max="12800" width="9.140625" style="152"/>
    <col min="12801" max="12801" width="4.7109375" style="152" customWidth="1"/>
    <col min="12802" max="12802" width="0" style="152" hidden="1" customWidth="1"/>
    <col min="12803" max="12803" width="24.7109375" style="152" customWidth="1"/>
    <col min="12804" max="12804" width="0" style="152" hidden="1" customWidth="1"/>
    <col min="12805" max="12805" width="6.7109375" style="152" customWidth="1"/>
    <col min="12806" max="12806" width="36.7109375" style="152" customWidth="1"/>
    <col min="12807" max="12808" width="0" style="152" hidden="1" customWidth="1"/>
    <col min="12809" max="12809" width="22.7109375" style="152" customWidth="1"/>
    <col min="12810" max="12814" width="13.7109375" style="152" customWidth="1"/>
    <col min="12815" max="12815" width="4.7109375" style="152" customWidth="1"/>
    <col min="12816" max="12817" width="8.7109375" style="152" customWidth="1"/>
    <col min="12818" max="12818" width="0" style="152" hidden="1" customWidth="1"/>
    <col min="12819" max="13056" width="9.140625" style="152"/>
    <col min="13057" max="13057" width="4.7109375" style="152" customWidth="1"/>
    <col min="13058" max="13058" width="0" style="152" hidden="1" customWidth="1"/>
    <col min="13059" max="13059" width="24.7109375" style="152" customWidth="1"/>
    <col min="13060" max="13060" width="0" style="152" hidden="1" customWidth="1"/>
    <col min="13061" max="13061" width="6.7109375" style="152" customWidth="1"/>
    <col min="13062" max="13062" width="36.7109375" style="152" customWidth="1"/>
    <col min="13063" max="13064" width="0" style="152" hidden="1" customWidth="1"/>
    <col min="13065" max="13065" width="22.7109375" style="152" customWidth="1"/>
    <col min="13066" max="13070" width="13.7109375" style="152" customWidth="1"/>
    <col min="13071" max="13071" width="4.7109375" style="152" customWidth="1"/>
    <col min="13072" max="13073" width="8.7109375" style="152" customWidth="1"/>
    <col min="13074" max="13074" width="0" style="152" hidden="1" customWidth="1"/>
    <col min="13075" max="13312" width="9.140625" style="152"/>
    <col min="13313" max="13313" width="4.7109375" style="152" customWidth="1"/>
    <col min="13314" max="13314" width="0" style="152" hidden="1" customWidth="1"/>
    <col min="13315" max="13315" width="24.7109375" style="152" customWidth="1"/>
    <col min="13316" max="13316" width="0" style="152" hidden="1" customWidth="1"/>
    <col min="13317" max="13317" width="6.7109375" style="152" customWidth="1"/>
    <col min="13318" max="13318" width="36.7109375" style="152" customWidth="1"/>
    <col min="13319" max="13320" width="0" style="152" hidden="1" customWidth="1"/>
    <col min="13321" max="13321" width="22.7109375" style="152" customWidth="1"/>
    <col min="13322" max="13326" width="13.7109375" style="152" customWidth="1"/>
    <col min="13327" max="13327" width="4.7109375" style="152" customWidth="1"/>
    <col min="13328" max="13329" width="8.7109375" style="152" customWidth="1"/>
    <col min="13330" max="13330" width="0" style="152" hidden="1" customWidth="1"/>
    <col min="13331" max="13568" width="9.140625" style="152"/>
    <col min="13569" max="13569" width="4.7109375" style="152" customWidth="1"/>
    <col min="13570" max="13570" width="0" style="152" hidden="1" customWidth="1"/>
    <col min="13571" max="13571" width="24.7109375" style="152" customWidth="1"/>
    <col min="13572" max="13572" width="0" style="152" hidden="1" customWidth="1"/>
    <col min="13573" max="13573" width="6.7109375" style="152" customWidth="1"/>
    <col min="13574" max="13574" width="36.7109375" style="152" customWidth="1"/>
    <col min="13575" max="13576" width="0" style="152" hidden="1" customWidth="1"/>
    <col min="13577" max="13577" width="22.7109375" style="152" customWidth="1"/>
    <col min="13578" max="13582" width="13.7109375" style="152" customWidth="1"/>
    <col min="13583" max="13583" width="4.7109375" style="152" customWidth="1"/>
    <col min="13584" max="13585" width="8.7109375" style="152" customWidth="1"/>
    <col min="13586" max="13586" width="0" style="152" hidden="1" customWidth="1"/>
    <col min="13587" max="13824" width="9.140625" style="152"/>
    <col min="13825" max="13825" width="4.7109375" style="152" customWidth="1"/>
    <col min="13826" max="13826" width="0" style="152" hidden="1" customWidth="1"/>
    <col min="13827" max="13827" width="24.7109375" style="152" customWidth="1"/>
    <col min="13828" max="13828" width="0" style="152" hidden="1" customWidth="1"/>
    <col min="13829" max="13829" width="6.7109375" style="152" customWidth="1"/>
    <col min="13830" max="13830" width="36.7109375" style="152" customWidth="1"/>
    <col min="13831" max="13832" width="0" style="152" hidden="1" customWidth="1"/>
    <col min="13833" max="13833" width="22.7109375" style="152" customWidth="1"/>
    <col min="13834" max="13838" width="13.7109375" style="152" customWidth="1"/>
    <col min="13839" max="13839" width="4.7109375" style="152" customWidth="1"/>
    <col min="13840" max="13841" width="8.7109375" style="152" customWidth="1"/>
    <col min="13842" max="13842" width="0" style="152" hidden="1" customWidth="1"/>
    <col min="13843" max="14080" width="9.140625" style="152"/>
    <col min="14081" max="14081" width="4.7109375" style="152" customWidth="1"/>
    <col min="14082" max="14082" width="0" style="152" hidden="1" customWidth="1"/>
    <col min="14083" max="14083" width="24.7109375" style="152" customWidth="1"/>
    <col min="14084" max="14084" width="0" style="152" hidden="1" customWidth="1"/>
    <col min="14085" max="14085" width="6.7109375" style="152" customWidth="1"/>
    <col min="14086" max="14086" width="36.7109375" style="152" customWidth="1"/>
    <col min="14087" max="14088" width="0" style="152" hidden="1" customWidth="1"/>
    <col min="14089" max="14089" width="22.7109375" style="152" customWidth="1"/>
    <col min="14090" max="14094" width="13.7109375" style="152" customWidth="1"/>
    <col min="14095" max="14095" width="4.7109375" style="152" customWidth="1"/>
    <col min="14096" max="14097" width="8.7109375" style="152" customWidth="1"/>
    <col min="14098" max="14098" width="0" style="152" hidden="1" customWidth="1"/>
    <col min="14099" max="14336" width="9.140625" style="152"/>
    <col min="14337" max="14337" width="4.7109375" style="152" customWidth="1"/>
    <col min="14338" max="14338" width="0" style="152" hidden="1" customWidth="1"/>
    <col min="14339" max="14339" width="24.7109375" style="152" customWidth="1"/>
    <col min="14340" max="14340" width="0" style="152" hidden="1" customWidth="1"/>
    <col min="14341" max="14341" width="6.7109375" style="152" customWidth="1"/>
    <col min="14342" max="14342" width="36.7109375" style="152" customWidth="1"/>
    <col min="14343" max="14344" width="0" style="152" hidden="1" customWidth="1"/>
    <col min="14345" max="14345" width="22.7109375" style="152" customWidth="1"/>
    <col min="14346" max="14350" width="13.7109375" style="152" customWidth="1"/>
    <col min="14351" max="14351" width="4.7109375" style="152" customWidth="1"/>
    <col min="14352" max="14353" width="8.7109375" style="152" customWidth="1"/>
    <col min="14354" max="14354" width="0" style="152" hidden="1" customWidth="1"/>
    <col min="14355" max="14592" width="9.140625" style="152"/>
    <col min="14593" max="14593" width="4.7109375" style="152" customWidth="1"/>
    <col min="14594" max="14594" width="0" style="152" hidden="1" customWidth="1"/>
    <col min="14595" max="14595" width="24.7109375" style="152" customWidth="1"/>
    <col min="14596" max="14596" width="0" style="152" hidden="1" customWidth="1"/>
    <col min="14597" max="14597" width="6.7109375" style="152" customWidth="1"/>
    <col min="14598" max="14598" width="36.7109375" style="152" customWidth="1"/>
    <col min="14599" max="14600" width="0" style="152" hidden="1" customWidth="1"/>
    <col min="14601" max="14601" width="22.7109375" style="152" customWidth="1"/>
    <col min="14602" max="14606" width="13.7109375" style="152" customWidth="1"/>
    <col min="14607" max="14607" width="4.7109375" style="152" customWidth="1"/>
    <col min="14608" max="14609" width="8.7109375" style="152" customWidth="1"/>
    <col min="14610" max="14610" width="0" style="152" hidden="1" customWidth="1"/>
    <col min="14611" max="14848" width="9.140625" style="152"/>
    <col min="14849" max="14849" width="4.7109375" style="152" customWidth="1"/>
    <col min="14850" max="14850" width="0" style="152" hidden="1" customWidth="1"/>
    <col min="14851" max="14851" width="24.7109375" style="152" customWidth="1"/>
    <col min="14852" max="14852" width="0" style="152" hidden="1" customWidth="1"/>
    <col min="14853" max="14853" width="6.7109375" style="152" customWidth="1"/>
    <col min="14854" max="14854" width="36.7109375" style="152" customWidth="1"/>
    <col min="14855" max="14856" width="0" style="152" hidden="1" customWidth="1"/>
    <col min="14857" max="14857" width="22.7109375" style="152" customWidth="1"/>
    <col min="14858" max="14862" width="13.7109375" style="152" customWidth="1"/>
    <col min="14863" max="14863" width="4.7109375" style="152" customWidth="1"/>
    <col min="14864" max="14865" width="8.7109375" style="152" customWidth="1"/>
    <col min="14866" max="14866" width="0" style="152" hidden="1" customWidth="1"/>
    <col min="14867" max="15104" width="9.140625" style="152"/>
    <col min="15105" max="15105" width="4.7109375" style="152" customWidth="1"/>
    <col min="15106" max="15106" width="0" style="152" hidden="1" customWidth="1"/>
    <col min="15107" max="15107" width="24.7109375" style="152" customWidth="1"/>
    <col min="15108" max="15108" width="0" style="152" hidden="1" customWidth="1"/>
    <col min="15109" max="15109" width="6.7109375" style="152" customWidth="1"/>
    <col min="15110" max="15110" width="36.7109375" style="152" customWidth="1"/>
    <col min="15111" max="15112" width="0" style="152" hidden="1" customWidth="1"/>
    <col min="15113" max="15113" width="22.7109375" style="152" customWidth="1"/>
    <col min="15114" max="15118" width="13.7109375" style="152" customWidth="1"/>
    <col min="15119" max="15119" width="4.7109375" style="152" customWidth="1"/>
    <col min="15120" max="15121" width="8.7109375" style="152" customWidth="1"/>
    <col min="15122" max="15122" width="0" style="152" hidden="1" customWidth="1"/>
    <col min="15123" max="15360" width="9.140625" style="152"/>
    <col min="15361" max="15361" width="4.7109375" style="152" customWidth="1"/>
    <col min="15362" max="15362" width="0" style="152" hidden="1" customWidth="1"/>
    <col min="15363" max="15363" width="24.7109375" style="152" customWidth="1"/>
    <col min="15364" max="15364" width="0" style="152" hidden="1" customWidth="1"/>
    <col min="15365" max="15365" width="6.7109375" style="152" customWidth="1"/>
    <col min="15366" max="15366" width="36.7109375" style="152" customWidth="1"/>
    <col min="15367" max="15368" width="0" style="152" hidden="1" customWidth="1"/>
    <col min="15369" max="15369" width="22.7109375" style="152" customWidth="1"/>
    <col min="15370" max="15374" width="13.7109375" style="152" customWidth="1"/>
    <col min="15375" max="15375" width="4.7109375" style="152" customWidth="1"/>
    <col min="15376" max="15377" width="8.7109375" style="152" customWidth="1"/>
    <col min="15378" max="15378" width="0" style="152" hidden="1" customWidth="1"/>
    <col min="15379" max="15616" width="9.140625" style="152"/>
    <col min="15617" max="15617" width="4.7109375" style="152" customWidth="1"/>
    <col min="15618" max="15618" width="0" style="152" hidden="1" customWidth="1"/>
    <col min="15619" max="15619" width="24.7109375" style="152" customWidth="1"/>
    <col min="15620" max="15620" width="0" style="152" hidden="1" customWidth="1"/>
    <col min="15621" max="15621" width="6.7109375" style="152" customWidth="1"/>
    <col min="15622" max="15622" width="36.7109375" style="152" customWidth="1"/>
    <col min="15623" max="15624" width="0" style="152" hidden="1" customWidth="1"/>
    <col min="15625" max="15625" width="22.7109375" style="152" customWidth="1"/>
    <col min="15626" max="15630" width="13.7109375" style="152" customWidth="1"/>
    <col min="15631" max="15631" width="4.7109375" style="152" customWidth="1"/>
    <col min="15632" max="15633" width="8.7109375" style="152" customWidth="1"/>
    <col min="15634" max="15634" width="0" style="152" hidden="1" customWidth="1"/>
    <col min="15635" max="15872" width="9.140625" style="152"/>
    <col min="15873" max="15873" width="4.7109375" style="152" customWidth="1"/>
    <col min="15874" max="15874" width="0" style="152" hidden="1" customWidth="1"/>
    <col min="15875" max="15875" width="24.7109375" style="152" customWidth="1"/>
    <col min="15876" max="15876" width="0" style="152" hidden="1" customWidth="1"/>
    <col min="15877" max="15877" width="6.7109375" style="152" customWidth="1"/>
    <col min="15878" max="15878" width="36.7109375" style="152" customWidth="1"/>
    <col min="15879" max="15880" width="0" style="152" hidden="1" customWidth="1"/>
    <col min="15881" max="15881" width="22.7109375" style="152" customWidth="1"/>
    <col min="15882" max="15886" width="13.7109375" style="152" customWidth="1"/>
    <col min="15887" max="15887" width="4.7109375" style="152" customWidth="1"/>
    <col min="15888" max="15889" width="8.7109375" style="152" customWidth="1"/>
    <col min="15890" max="15890" width="0" style="152" hidden="1" customWidth="1"/>
    <col min="15891" max="16128" width="9.140625" style="152"/>
    <col min="16129" max="16129" width="4.7109375" style="152" customWidth="1"/>
    <col min="16130" max="16130" width="0" style="152" hidden="1" customWidth="1"/>
    <col min="16131" max="16131" width="24.7109375" style="152" customWidth="1"/>
    <col min="16132" max="16132" width="0" style="152" hidden="1" customWidth="1"/>
    <col min="16133" max="16133" width="6.7109375" style="152" customWidth="1"/>
    <col min="16134" max="16134" width="36.7109375" style="152" customWidth="1"/>
    <col min="16135" max="16136" width="0" style="152" hidden="1" customWidth="1"/>
    <col min="16137" max="16137" width="22.7109375" style="152" customWidth="1"/>
    <col min="16138" max="16142" width="13.7109375" style="152" customWidth="1"/>
    <col min="16143" max="16143" width="4.7109375" style="152" customWidth="1"/>
    <col min="16144" max="16145" width="8.7109375" style="152" customWidth="1"/>
    <col min="16146" max="16146" width="0" style="152" hidden="1" customWidth="1"/>
    <col min="16147" max="16384" width="9.140625" style="152"/>
  </cols>
  <sheetData>
    <row r="1" spans="1:24" ht="30" customHeight="1">
      <c r="A1" s="217" t="s">
        <v>36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24" ht="30" customHeight="1">
      <c r="A2" s="218" t="s">
        <v>223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</row>
    <row r="3" spans="1:24" ht="30" customHeight="1">
      <c r="A3" s="217" t="s">
        <v>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24" ht="30" customHeight="1">
      <c r="A4" s="217" t="s">
        <v>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</row>
    <row r="5" spans="1:24" ht="30" customHeight="1">
      <c r="A5" s="219" t="s">
        <v>78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</row>
    <row r="6" spans="1:24" ht="30" customHeight="1">
      <c r="A6" s="217" t="s">
        <v>222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</row>
    <row r="7" spans="1:24" ht="30" customHeight="1">
      <c r="A7" s="153" t="s">
        <v>26</v>
      </c>
      <c r="B7" s="154"/>
      <c r="C7" s="154"/>
      <c r="D7" s="154"/>
      <c r="E7" s="154"/>
      <c r="F7" s="154"/>
      <c r="G7" s="155"/>
      <c r="H7" s="155"/>
      <c r="I7" s="155"/>
      <c r="J7" s="156"/>
      <c r="K7" s="156"/>
      <c r="L7" s="156"/>
      <c r="M7" s="156"/>
      <c r="N7" s="220" t="s">
        <v>131</v>
      </c>
      <c r="O7" s="220"/>
      <c r="P7" s="220"/>
      <c r="Q7" s="220"/>
    </row>
    <row r="8" spans="1:24" s="157" customFormat="1" ht="30" customHeight="1">
      <c r="A8" s="221" t="s">
        <v>1</v>
      </c>
      <c r="B8" s="223" t="s">
        <v>15</v>
      </c>
      <c r="C8" s="214" t="s">
        <v>12</v>
      </c>
      <c r="D8" s="212" t="s">
        <v>10</v>
      </c>
      <c r="E8" s="224" t="s">
        <v>9</v>
      </c>
      <c r="F8" s="212" t="s">
        <v>13</v>
      </c>
      <c r="G8" s="212" t="s">
        <v>10</v>
      </c>
      <c r="H8" s="214" t="s">
        <v>8</v>
      </c>
      <c r="I8" s="214" t="s">
        <v>4</v>
      </c>
      <c r="J8" s="211" t="s">
        <v>71</v>
      </c>
      <c r="K8" s="211" t="s">
        <v>72</v>
      </c>
      <c r="L8" s="211" t="s">
        <v>64</v>
      </c>
      <c r="M8" s="211" t="s">
        <v>73</v>
      </c>
      <c r="N8" s="211" t="s">
        <v>76</v>
      </c>
      <c r="O8" s="215" t="s">
        <v>74</v>
      </c>
      <c r="P8" s="209" t="s">
        <v>6</v>
      </c>
      <c r="Q8" s="209" t="s">
        <v>30</v>
      </c>
      <c r="R8" s="152"/>
    </row>
    <row r="9" spans="1:24" ht="30" customHeight="1">
      <c r="A9" s="222"/>
      <c r="B9" s="223"/>
      <c r="C9" s="212"/>
      <c r="D9" s="213"/>
      <c r="E9" s="225"/>
      <c r="F9" s="213"/>
      <c r="G9" s="213"/>
      <c r="H9" s="212"/>
      <c r="I9" s="212"/>
      <c r="J9" s="209"/>
      <c r="K9" s="209"/>
      <c r="L9" s="209"/>
      <c r="M9" s="209"/>
      <c r="N9" s="209"/>
      <c r="O9" s="216"/>
      <c r="P9" s="210"/>
      <c r="Q9" s="210"/>
    </row>
    <row r="10" spans="1:24" ht="32.1" customHeight="1">
      <c r="A10" s="65">
        <v>1</v>
      </c>
      <c r="B10" s="48" t="s">
        <v>101</v>
      </c>
      <c r="C10" s="40" t="s">
        <v>102</v>
      </c>
      <c r="D10" s="51" t="s">
        <v>103</v>
      </c>
      <c r="E10" s="48" t="s">
        <v>20</v>
      </c>
      <c r="F10" s="72" t="s">
        <v>107</v>
      </c>
      <c r="G10" s="51" t="s">
        <v>104</v>
      </c>
      <c r="H10" s="49" t="s">
        <v>106</v>
      </c>
      <c r="I10" s="50" t="s">
        <v>105</v>
      </c>
      <c r="J10" s="158">
        <v>7.4</v>
      </c>
      <c r="K10" s="158">
        <v>7</v>
      </c>
      <c r="L10" s="158">
        <v>7.8</v>
      </c>
      <c r="M10" s="158">
        <v>7.6</v>
      </c>
      <c r="N10" s="158">
        <v>7.7</v>
      </c>
      <c r="O10" s="159"/>
      <c r="P10" s="158">
        <f>J10+K10+L10+M10+N10</f>
        <v>37.5</v>
      </c>
      <c r="Q10" s="160">
        <f>P10*2</f>
        <v>75</v>
      </c>
    </row>
    <row r="11" spans="1:24" ht="30" customHeight="1"/>
    <row r="12" spans="1:24" s="169" customFormat="1" ht="30" customHeight="1">
      <c r="A12" s="162"/>
      <c r="B12" s="163"/>
      <c r="C12" s="164" t="s">
        <v>2</v>
      </c>
      <c r="D12" s="165"/>
      <c r="E12" s="165"/>
      <c r="F12" s="166"/>
      <c r="G12" s="163"/>
      <c r="H12" s="163"/>
      <c r="I12" s="167"/>
      <c r="J12" s="126" t="s">
        <v>75</v>
      </c>
      <c r="K12" s="168"/>
      <c r="L12" s="168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</row>
    <row r="13" spans="1:24" ht="30" customHeight="1">
      <c r="A13" s="170"/>
      <c r="B13" s="171"/>
      <c r="C13" s="172" t="s">
        <v>3</v>
      </c>
      <c r="F13" s="173"/>
      <c r="G13" s="84"/>
      <c r="H13" s="84"/>
      <c r="I13" s="174"/>
      <c r="J13" s="113" t="s">
        <v>25</v>
      </c>
      <c r="K13" s="168"/>
      <c r="L13" s="168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5"/>
    </row>
  </sheetData>
  <mergeCells count="24">
    <mergeCell ref="N7:Q7"/>
    <mergeCell ref="A8:A9"/>
    <mergeCell ref="B8:B9"/>
    <mergeCell ref="C8:C9"/>
    <mergeCell ref="D8:D9"/>
    <mergeCell ref="E8:E9"/>
    <mergeCell ref="Q8:Q9"/>
    <mergeCell ref="J8:J9"/>
    <mergeCell ref="A6:Q6"/>
    <mergeCell ref="A1:Q1"/>
    <mergeCell ref="A2:Q2"/>
    <mergeCell ref="A3:Q3"/>
    <mergeCell ref="A4:Q4"/>
    <mergeCell ref="A5:Q5"/>
    <mergeCell ref="P8:P9"/>
    <mergeCell ref="L8:L9"/>
    <mergeCell ref="M8:M9"/>
    <mergeCell ref="K8:K9"/>
    <mergeCell ref="F8:F9"/>
    <mergeCell ref="G8:G9"/>
    <mergeCell ref="H8:H9"/>
    <mergeCell ref="I8:I9"/>
    <mergeCell ref="N8:N9"/>
    <mergeCell ref="O8:O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view="pageBreakPreview" topLeftCell="A2" zoomScaleNormal="60" zoomScaleSheetLayoutView="100" workbookViewId="0">
      <selection activeCell="P18" sqref="P18"/>
    </sheetView>
  </sheetViews>
  <sheetFormatPr defaultColWidth="9.140625" defaultRowHeight="12.75"/>
  <cols>
    <col min="1" max="1" width="4.7109375" style="111" customWidth="1"/>
    <col min="2" max="2" width="6.7109375" style="111" hidden="1" customWidth="1"/>
    <col min="3" max="3" width="24.7109375" style="135" customWidth="1"/>
    <col min="4" max="4" width="8.7109375" style="135" hidden="1" customWidth="1"/>
    <col min="5" max="5" width="6.7109375" style="135" customWidth="1"/>
    <col min="6" max="6" width="36.7109375" style="135" customWidth="1"/>
    <col min="7" max="7" width="8.7109375" style="135" hidden="1" customWidth="1"/>
    <col min="8" max="8" width="17.7109375" style="135" hidden="1" customWidth="1"/>
    <col min="9" max="9" width="22.7109375" style="135" customWidth="1"/>
    <col min="10" max="10" width="6.7109375" style="111" customWidth="1"/>
    <col min="11" max="11" width="8.7109375" style="111" customWidth="1"/>
    <col min="12" max="12" width="4.7109375" style="111" customWidth="1"/>
    <col min="13" max="13" width="6.7109375" style="111" customWidth="1"/>
    <col min="14" max="14" width="8.7109375" style="111" customWidth="1"/>
    <col min="15" max="15" width="4.7109375" style="111" customWidth="1"/>
    <col min="16" max="16" width="6.7109375" style="111" customWidth="1"/>
    <col min="17" max="17" width="8.7109375" style="111" customWidth="1"/>
    <col min="18" max="20" width="4.7109375" style="111" customWidth="1"/>
    <col min="21" max="21" width="6.7109375" style="111" customWidth="1"/>
    <col min="22" max="22" width="8.7109375" style="111" customWidth="1"/>
    <col min="23" max="23" width="6.7109375" style="111" hidden="1" customWidth="1"/>
    <col min="24" max="16384" width="9.140625" style="111"/>
  </cols>
  <sheetData>
    <row r="1" spans="1:25" ht="31.9" customHeight="1">
      <c r="A1" s="227" t="s">
        <v>36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5" s="112" customFormat="1" ht="31.9" customHeight="1">
      <c r="A2" s="228" t="s">
        <v>223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5" s="112" customFormat="1" ht="31.9" customHeight="1">
      <c r="A3" s="227" t="s">
        <v>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1:25" ht="31.9" customHeight="1">
      <c r="A4" s="227" t="s">
        <v>14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1:25" ht="31.9" customHeight="1">
      <c r="A5" s="229" t="s">
        <v>232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</row>
    <row r="6" spans="1:25" s="115" customFormat="1" ht="31.9" customHeight="1">
      <c r="A6" s="10" t="s">
        <v>26</v>
      </c>
      <c r="B6" s="10"/>
      <c r="C6" s="53"/>
      <c r="D6" s="54"/>
      <c r="E6" s="54"/>
      <c r="F6" s="55"/>
      <c r="G6" s="113"/>
      <c r="H6" s="113"/>
      <c r="I6" s="113"/>
      <c r="J6" s="114"/>
      <c r="K6" s="114"/>
      <c r="L6" s="114"/>
      <c r="M6" s="114"/>
      <c r="N6" s="114"/>
      <c r="O6" s="114"/>
      <c r="P6" s="114"/>
      <c r="Q6" s="114"/>
      <c r="R6" s="226" t="s">
        <v>131</v>
      </c>
      <c r="S6" s="226"/>
      <c r="T6" s="226"/>
      <c r="U6" s="226"/>
      <c r="V6" s="226"/>
      <c r="W6" s="226"/>
    </row>
    <row r="7" spans="1:25" ht="20.100000000000001" customHeight="1">
      <c r="A7" s="216" t="s">
        <v>1</v>
      </c>
      <c r="B7" s="223" t="s">
        <v>15</v>
      </c>
      <c r="C7" s="244" t="s">
        <v>12</v>
      </c>
      <c r="D7" s="235" t="s">
        <v>10</v>
      </c>
      <c r="E7" s="224" t="s">
        <v>9</v>
      </c>
      <c r="F7" s="235" t="s">
        <v>13</v>
      </c>
      <c r="G7" s="235" t="s">
        <v>10</v>
      </c>
      <c r="H7" s="235" t="s">
        <v>8</v>
      </c>
      <c r="I7" s="238" t="s">
        <v>4</v>
      </c>
      <c r="J7" s="240" t="s">
        <v>27</v>
      </c>
      <c r="K7" s="241"/>
      <c r="L7" s="242"/>
      <c r="M7" s="240" t="s">
        <v>5</v>
      </c>
      <c r="N7" s="241"/>
      <c r="O7" s="242"/>
      <c r="P7" s="240" t="s">
        <v>28</v>
      </c>
      <c r="Q7" s="241"/>
      <c r="R7" s="242"/>
      <c r="S7" s="247" t="s">
        <v>17</v>
      </c>
      <c r="T7" s="248" t="s">
        <v>18</v>
      </c>
      <c r="U7" s="216" t="s">
        <v>6</v>
      </c>
      <c r="V7" s="209" t="s">
        <v>16</v>
      </c>
      <c r="W7" s="230" t="s">
        <v>31</v>
      </c>
    </row>
    <row r="8" spans="1:25" ht="39.950000000000003" customHeight="1">
      <c r="A8" s="243"/>
      <c r="B8" s="223"/>
      <c r="C8" s="245"/>
      <c r="D8" s="236"/>
      <c r="E8" s="246"/>
      <c r="F8" s="237"/>
      <c r="G8" s="236"/>
      <c r="H8" s="237"/>
      <c r="I8" s="239"/>
      <c r="J8" s="62" t="s">
        <v>11</v>
      </c>
      <c r="K8" s="63" t="s">
        <v>0</v>
      </c>
      <c r="L8" s="62" t="s">
        <v>1</v>
      </c>
      <c r="M8" s="62" t="s">
        <v>11</v>
      </c>
      <c r="N8" s="63" t="s">
        <v>0</v>
      </c>
      <c r="O8" s="62" t="s">
        <v>1</v>
      </c>
      <c r="P8" s="62" t="s">
        <v>11</v>
      </c>
      <c r="Q8" s="63" t="s">
        <v>0</v>
      </c>
      <c r="R8" s="62" t="s">
        <v>1</v>
      </c>
      <c r="S8" s="247"/>
      <c r="T8" s="249"/>
      <c r="U8" s="243"/>
      <c r="V8" s="250"/>
      <c r="W8" s="231"/>
      <c r="Y8" s="116"/>
    </row>
    <row r="9" spans="1:25" ht="31.9" customHeight="1">
      <c r="A9" s="232" t="s">
        <v>67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4"/>
      <c r="W9" s="149"/>
      <c r="Y9" s="116"/>
    </row>
    <row r="10" spans="1:25" ht="31.9" customHeight="1">
      <c r="A10" s="65">
        <f>RANK(V10,$V$10:$V$10,0)</f>
        <v>1</v>
      </c>
      <c r="B10" s="45" t="s">
        <v>61</v>
      </c>
      <c r="C10" s="104" t="s">
        <v>212</v>
      </c>
      <c r="D10" s="51" t="s">
        <v>213</v>
      </c>
      <c r="E10" s="48">
        <v>2</v>
      </c>
      <c r="F10" s="146" t="s">
        <v>214</v>
      </c>
      <c r="G10" s="51" t="s">
        <v>215</v>
      </c>
      <c r="H10" s="49" t="s">
        <v>216</v>
      </c>
      <c r="I10" s="50" t="s">
        <v>55</v>
      </c>
      <c r="J10" s="37">
        <v>275</v>
      </c>
      <c r="K10" s="23">
        <f>ROUND(J10/4.6,5)</f>
        <v>59.782609999999998</v>
      </c>
      <c r="L10" s="80">
        <f>RANK(K10,K$10:K$10,0)</f>
        <v>1</v>
      </c>
      <c r="M10" s="37">
        <v>263.5</v>
      </c>
      <c r="N10" s="23">
        <f>ROUND(M10/4.6,5)</f>
        <v>57.282609999999998</v>
      </c>
      <c r="O10" s="80">
        <f>RANK(N10,N$10:N$10,0)</f>
        <v>1</v>
      </c>
      <c r="P10" s="37">
        <v>272</v>
      </c>
      <c r="Q10" s="23">
        <f>ROUND(P10/4.6,5)</f>
        <v>59.130429999999997</v>
      </c>
      <c r="R10" s="80">
        <f>RANK(Q10,Q$10:Q$10,0)</f>
        <v>1</v>
      </c>
      <c r="S10" s="43"/>
      <c r="T10" s="43"/>
      <c r="U10" s="37">
        <f>J10+M10+P10</f>
        <v>810.5</v>
      </c>
      <c r="V10" s="70">
        <f>ROUND(U10/4.6/3,5)</f>
        <v>58.731879999999997</v>
      </c>
      <c r="W10" s="117"/>
    </row>
    <row r="11" spans="1:25" ht="31.9" customHeight="1">
      <c r="A11" s="232" t="s">
        <v>224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4"/>
      <c r="W11" s="117"/>
    </row>
    <row r="12" spans="1:25" ht="31.9" customHeight="1">
      <c r="A12" s="65">
        <v>1</v>
      </c>
      <c r="B12" s="48">
        <v>2002</v>
      </c>
      <c r="C12" s="182" t="s">
        <v>202</v>
      </c>
      <c r="D12" s="51" t="s">
        <v>197</v>
      </c>
      <c r="E12" s="48" t="s">
        <v>19</v>
      </c>
      <c r="F12" s="109" t="s">
        <v>198</v>
      </c>
      <c r="G12" s="51" t="s">
        <v>199</v>
      </c>
      <c r="H12" s="49" t="s">
        <v>200</v>
      </c>
      <c r="I12" s="50" t="s">
        <v>201</v>
      </c>
      <c r="J12" s="37">
        <v>207.5</v>
      </c>
      <c r="K12" s="23">
        <f>ROUND(J12/3.2,5)</f>
        <v>64.84375</v>
      </c>
      <c r="L12" s="80">
        <v>1</v>
      </c>
      <c r="M12" s="37">
        <v>204.5</v>
      </c>
      <c r="N12" s="23">
        <f>ROUND(M12/3.2,5)</f>
        <v>63.90625</v>
      </c>
      <c r="O12" s="80">
        <v>1</v>
      </c>
      <c r="P12" s="37">
        <v>205</v>
      </c>
      <c r="Q12" s="23">
        <f>ROUND(P12/3.2,5)</f>
        <v>64.0625</v>
      </c>
      <c r="R12" s="80">
        <v>1</v>
      </c>
      <c r="S12" s="43"/>
      <c r="T12" s="43"/>
      <c r="U12" s="37">
        <f t="shared" ref="U12" si="0">J12+M12+P12</f>
        <v>617</v>
      </c>
      <c r="V12" s="70">
        <f>ROUND(U12/3.2/3,5)</f>
        <v>64.270830000000004</v>
      </c>
      <c r="W12" s="117"/>
    </row>
    <row r="13" spans="1:25" ht="30" customHeight="1">
      <c r="A13" s="232" t="s">
        <v>225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4"/>
      <c r="W13" s="122"/>
    </row>
    <row r="14" spans="1:25" ht="31.9" customHeight="1">
      <c r="A14" s="65">
        <f>RANK(V14,$V$14:$V$17,0)</f>
        <v>1</v>
      </c>
      <c r="B14" s="48" t="s">
        <v>148</v>
      </c>
      <c r="C14" s="40" t="s">
        <v>149</v>
      </c>
      <c r="D14" s="51" t="s">
        <v>150</v>
      </c>
      <c r="E14" s="48" t="s">
        <v>20</v>
      </c>
      <c r="F14" s="2" t="s">
        <v>154</v>
      </c>
      <c r="G14" s="51" t="s">
        <v>152</v>
      </c>
      <c r="H14" s="49" t="s">
        <v>153</v>
      </c>
      <c r="I14" s="50" t="s">
        <v>151</v>
      </c>
      <c r="J14" s="37">
        <v>227.5</v>
      </c>
      <c r="K14" s="23">
        <f>ROUND(J14/3.4,5)</f>
        <v>66.911760000000001</v>
      </c>
      <c r="L14" s="80">
        <f>RANK(K14,K$14:K$17,0)</f>
        <v>1</v>
      </c>
      <c r="M14" s="37">
        <v>226.5</v>
      </c>
      <c r="N14" s="23">
        <f>ROUND(M14/3.4,5)</f>
        <v>66.617649999999998</v>
      </c>
      <c r="O14" s="80">
        <f>RANK(N14,N$14:N$17,0)</f>
        <v>1</v>
      </c>
      <c r="P14" s="37">
        <v>221</v>
      </c>
      <c r="Q14" s="23">
        <f>ROUND(P14/3.4,5)</f>
        <v>65</v>
      </c>
      <c r="R14" s="80">
        <f>RANK(Q14,Q$14:Q$17,0)</f>
        <v>1</v>
      </c>
      <c r="S14" s="43"/>
      <c r="T14" s="43"/>
      <c r="U14" s="37">
        <f>J14+M14+P14</f>
        <v>675</v>
      </c>
      <c r="V14" s="70">
        <f>ROUND(U14/3.4/3,5)</f>
        <v>66.176469999999995</v>
      </c>
      <c r="W14" s="122"/>
    </row>
    <row r="15" spans="1:25" ht="31.9" customHeight="1">
      <c r="A15" s="65">
        <f>RANK(V15,$V$14:$V$17,0)</f>
        <v>2</v>
      </c>
      <c r="B15" s="48" t="s">
        <v>61</v>
      </c>
      <c r="C15" s="104" t="s">
        <v>212</v>
      </c>
      <c r="D15" s="51" t="s">
        <v>213</v>
      </c>
      <c r="E15" s="48">
        <v>2</v>
      </c>
      <c r="F15" s="146" t="s">
        <v>217</v>
      </c>
      <c r="G15" s="51"/>
      <c r="H15" s="49"/>
      <c r="I15" s="50" t="s">
        <v>55</v>
      </c>
      <c r="J15" s="37">
        <v>209</v>
      </c>
      <c r="K15" s="23">
        <f>ROUND(J15/3.4,5)</f>
        <v>61.470590000000001</v>
      </c>
      <c r="L15" s="80">
        <f>RANK(K15,K$14:K$17,0)</f>
        <v>2</v>
      </c>
      <c r="M15" s="37">
        <v>213.5</v>
      </c>
      <c r="N15" s="23">
        <f>ROUND(M15/3.4,5)</f>
        <v>62.794119999999999</v>
      </c>
      <c r="O15" s="80">
        <f>RANK(N15,N$14:N$17,0)</f>
        <v>2</v>
      </c>
      <c r="P15" s="37">
        <v>207.5</v>
      </c>
      <c r="Q15" s="23">
        <f>ROUND(P15/3.4,5)</f>
        <v>61.029409999999999</v>
      </c>
      <c r="R15" s="80">
        <f>RANK(Q15,Q$14:Q$17,0)</f>
        <v>2</v>
      </c>
      <c r="S15" s="43"/>
      <c r="T15" s="43"/>
      <c r="U15" s="37">
        <f>J15+M15+P15</f>
        <v>630</v>
      </c>
      <c r="V15" s="70">
        <f>ROUND(U15/3.4/3,5)</f>
        <v>61.764710000000001</v>
      </c>
      <c r="W15" s="122"/>
    </row>
    <row r="16" spans="1:25" ht="31.9" customHeight="1">
      <c r="A16" s="65">
        <f>RANK(V16,$V$14:$V$17,0)</f>
        <v>3</v>
      </c>
      <c r="B16" s="48" t="s">
        <v>87</v>
      </c>
      <c r="C16" s="46" t="s">
        <v>88</v>
      </c>
      <c r="D16" s="51" t="s">
        <v>89</v>
      </c>
      <c r="E16" s="48">
        <v>2</v>
      </c>
      <c r="F16" s="72" t="s">
        <v>90</v>
      </c>
      <c r="G16" s="51" t="s">
        <v>91</v>
      </c>
      <c r="H16" s="49" t="s">
        <v>92</v>
      </c>
      <c r="I16" s="50" t="s">
        <v>93</v>
      </c>
      <c r="J16" s="37">
        <v>193</v>
      </c>
      <c r="K16" s="23">
        <f>ROUND(J16/3.4,5)</f>
        <v>56.764710000000001</v>
      </c>
      <c r="L16" s="80">
        <f>RANK(K16,K$14:K$17,0)</f>
        <v>4</v>
      </c>
      <c r="M16" s="37">
        <v>200.5</v>
      </c>
      <c r="N16" s="23">
        <f>ROUND(M16/3.4,5)</f>
        <v>58.970590000000001</v>
      </c>
      <c r="O16" s="80">
        <f>RANK(N16,N$14:N$17,0)</f>
        <v>3</v>
      </c>
      <c r="P16" s="37">
        <v>201.5</v>
      </c>
      <c r="Q16" s="23">
        <f>ROUND(P16/3.4,5)</f>
        <v>59.264710000000001</v>
      </c>
      <c r="R16" s="80">
        <f>RANK(Q16,Q$14:Q$17,0)</f>
        <v>3</v>
      </c>
      <c r="S16" s="43"/>
      <c r="T16" s="43"/>
      <c r="U16" s="37">
        <f>J16+M16+P16</f>
        <v>595</v>
      </c>
      <c r="V16" s="70">
        <f>ROUND(U16/3.4/3,5)</f>
        <v>58.333329999999997</v>
      </c>
      <c r="W16" s="122"/>
    </row>
    <row r="17" spans="1:23" ht="31.9" customHeight="1">
      <c r="A17" s="65">
        <f>RANK(V17,$V$14:$V$17,0)</f>
        <v>4</v>
      </c>
      <c r="B17" s="48">
        <v>1996</v>
      </c>
      <c r="C17" s="40" t="s">
        <v>123</v>
      </c>
      <c r="D17" s="51" t="s">
        <v>124</v>
      </c>
      <c r="E17" s="48" t="s">
        <v>19</v>
      </c>
      <c r="F17" s="66" t="s">
        <v>125</v>
      </c>
      <c r="G17" s="51" t="s">
        <v>126</v>
      </c>
      <c r="H17" s="49" t="s">
        <v>127</v>
      </c>
      <c r="I17" s="50" t="s">
        <v>49</v>
      </c>
      <c r="J17" s="37">
        <v>202.5</v>
      </c>
      <c r="K17" s="23">
        <f>ROUND(J17/3.4,5)</f>
        <v>59.558819999999997</v>
      </c>
      <c r="L17" s="80">
        <f>RANK(K17,K$14:K$17,0)</f>
        <v>3</v>
      </c>
      <c r="M17" s="37">
        <v>185</v>
      </c>
      <c r="N17" s="23">
        <f>ROUND(M17/3.4,5)</f>
        <v>54.411760000000001</v>
      </c>
      <c r="O17" s="80">
        <f>RANK(N17,N$14:N$17,0)</f>
        <v>4</v>
      </c>
      <c r="P17" s="37">
        <v>184.5</v>
      </c>
      <c r="Q17" s="23">
        <f>ROUND(P17/3.4,5)</f>
        <v>54.264710000000001</v>
      </c>
      <c r="R17" s="80">
        <f>RANK(Q17,Q$14:Q$17,0)</f>
        <v>4</v>
      </c>
      <c r="S17" s="43"/>
      <c r="T17" s="43"/>
      <c r="U17" s="37">
        <f>J17+M17+P17</f>
        <v>572</v>
      </c>
      <c r="V17" s="70">
        <f>ROUND(U17/3.4/3,5)</f>
        <v>56.078429999999997</v>
      </c>
      <c r="W17" s="122"/>
    </row>
    <row r="18" spans="1:23" ht="30" customHeight="1">
      <c r="A18" s="24"/>
      <c r="B18" s="24"/>
      <c r="C18" s="28"/>
      <c r="D18" s="118"/>
      <c r="E18" s="118"/>
      <c r="F18" s="119"/>
      <c r="G18" s="120"/>
      <c r="H18" s="121"/>
      <c r="I18" s="33"/>
      <c r="J18" s="25"/>
      <c r="K18" s="26"/>
      <c r="L18" s="25"/>
      <c r="M18" s="25"/>
      <c r="N18" s="26"/>
      <c r="O18" s="25"/>
      <c r="P18" s="25"/>
      <c r="Q18" s="26"/>
      <c r="R18" s="25"/>
      <c r="S18" s="34"/>
      <c r="T18" s="34"/>
      <c r="U18" s="25"/>
      <c r="V18" s="27"/>
      <c r="W18" s="122"/>
    </row>
    <row r="19" spans="1:23" s="122" customFormat="1" ht="30" customHeight="1">
      <c r="A19" s="123"/>
      <c r="B19" s="123"/>
      <c r="C19" s="124" t="s">
        <v>2</v>
      </c>
      <c r="D19" s="125"/>
      <c r="E19" s="125"/>
      <c r="F19" s="126"/>
      <c r="G19" s="126"/>
      <c r="H19" s="127"/>
      <c r="I19" s="57" t="s">
        <v>38</v>
      </c>
      <c r="J19" s="3"/>
      <c r="K19" s="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8"/>
    </row>
    <row r="20" spans="1:23" s="128" customFormat="1" ht="30" customHeight="1">
      <c r="A20" s="129"/>
      <c r="B20" s="129"/>
      <c r="C20" s="130" t="s">
        <v>3</v>
      </c>
      <c r="D20" s="131"/>
      <c r="E20" s="131"/>
      <c r="F20" s="113"/>
      <c r="G20" s="113"/>
      <c r="H20" s="132"/>
      <c r="I20" s="56" t="s">
        <v>25</v>
      </c>
      <c r="J20" s="3"/>
      <c r="K20" s="3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11"/>
    </row>
    <row r="21" spans="1:23">
      <c r="C21" s="133"/>
      <c r="D21" s="133"/>
      <c r="E21" s="133"/>
      <c r="F21" s="133"/>
      <c r="G21" s="133"/>
      <c r="H21" s="133"/>
      <c r="I21" s="133"/>
      <c r="J21" s="134"/>
      <c r="K21" s="134"/>
    </row>
    <row r="22" spans="1:23">
      <c r="C22" s="133"/>
      <c r="D22" s="133"/>
      <c r="E22" s="133"/>
      <c r="F22" s="133"/>
      <c r="G22" s="133"/>
      <c r="H22" s="133"/>
      <c r="I22" s="133"/>
      <c r="J22" s="134"/>
      <c r="K22" s="134"/>
    </row>
  </sheetData>
  <sortState ref="A14:Y17">
    <sortCondition ref="A14"/>
  </sortState>
  <mergeCells count="26">
    <mergeCell ref="A11:V11"/>
    <mergeCell ref="A13:V13"/>
    <mergeCell ref="S7:S8"/>
    <mergeCell ref="T7:T8"/>
    <mergeCell ref="U7:U8"/>
    <mergeCell ref="V7:V8"/>
    <mergeCell ref="W7:W8"/>
    <mergeCell ref="A9:V9"/>
    <mergeCell ref="G7:G8"/>
    <mergeCell ref="H7:H8"/>
    <mergeCell ref="I7:I8"/>
    <mergeCell ref="J7:L7"/>
    <mergeCell ref="M7:O7"/>
    <mergeCell ref="P7:R7"/>
    <mergeCell ref="A7:A8"/>
    <mergeCell ref="B7:B8"/>
    <mergeCell ref="C7:C8"/>
    <mergeCell ref="D7:D8"/>
    <mergeCell ref="E7:E8"/>
    <mergeCell ref="F7:F8"/>
    <mergeCell ref="R6:W6"/>
    <mergeCell ref="A1:W1"/>
    <mergeCell ref="A2:W2"/>
    <mergeCell ref="A3:W3"/>
    <mergeCell ref="A4:W4"/>
    <mergeCell ref="A5:W5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view="pageBreakPreview" topLeftCell="A2" zoomScaleNormal="60" zoomScaleSheetLayoutView="100" workbookViewId="0">
      <selection activeCell="F16" sqref="F16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9.4257812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7" customFormat="1" ht="30" customHeight="1">
      <c r="A1" s="259" t="s">
        <v>36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</row>
    <row r="2" spans="1:23" s="7" customFormat="1" ht="30" customHeight="1">
      <c r="A2" s="260" t="s">
        <v>223</v>
      </c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</row>
    <row r="3" spans="1:23" s="7" customFormat="1" ht="30" customHeight="1">
      <c r="A3" s="259" t="s">
        <v>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</row>
    <row r="4" spans="1:23" ht="30" customHeight="1">
      <c r="A4" s="259" t="s">
        <v>14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</row>
    <row r="5" spans="1:23" ht="30" customHeight="1">
      <c r="A5" s="229" t="s">
        <v>233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</row>
    <row r="6" spans="1:23" s="15" customFormat="1" ht="30" customHeight="1">
      <c r="A6" s="10" t="s">
        <v>26</v>
      </c>
      <c r="B6" s="10"/>
      <c r="C6" s="11"/>
      <c r="D6" s="12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57" t="s">
        <v>131</v>
      </c>
      <c r="S6" s="257"/>
      <c r="T6" s="257"/>
      <c r="U6" s="257"/>
      <c r="V6" s="257"/>
      <c r="W6" s="257"/>
    </row>
    <row r="7" spans="1:23" ht="20.100000000000001" customHeight="1">
      <c r="A7" s="216" t="s">
        <v>1</v>
      </c>
      <c r="B7" s="223" t="s">
        <v>15</v>
      </c>
      <c r="C7" s="251" t="s">
        <v>12</v>
      </c>
      <c r="D7" s="253" t="s">
        <v>10</v>
      </c>
      <c r="E7" s="255" t="s">
        <v>9</v>
      </c>
      <c r="F7" s="266" t="s">
        <v>13</v>
      </c>
      <c r="G7" s="253" t="s">
        <v>10</v>
      </c>
      <c r="H7" s="253" t="s">
        <v>8</v>
      </c>
      <c r="I7" s="264" t="s">
        <v>4</v>
      </c>
      <c r="J7" s="240" t="s">
        <v>27</v>
      </c>
      <c r="K7" s="241"/>
      <c r="L7" s="242"/>
      <c r="M7" s="240" t="s">
        <v>5</v>
      </c>
      <c r="N7" s="241"/>
      <c r="O7" s="242"/>
      <c r="P7" s="240" t="s">
        <v>28</v>
      </c>
      <c r="Q7" s="241"/>
      <c r="R7" s="242"/>
      <c r="S7" s="247" t="s">
        <v>17</v>
      </c>
      <c r="T7" s="248" t="s">
        <v>18</v>
      </c>
      <c r="U7" s="216" t="s">
        <v>6</v>
      </c>
      <c r="V7" s="209" t="s">
        <v>16</v>
      </c>
      <c r="W7" s="222" t="s">
        <v>23</v>
      </c>
    </row>
    <row r="8" spans="1:23" ht="39.950000000000003" customHeight="1">
      <c r="A8" s="243"/>
      <c r="B8" s="223"/>
      <c r="C8" s="252"/>
      <c r="D8" s="254"/>
      <c r="E8" s="256"/>
      <c r="F8" s="267"/>
      <c r="G8" s="254"/>
      <c r="H8" s="263"/>
      <c r="I8" s="265"/>
      <c r="J8" s="62" t="s">
        <v>11</v>
      </c>
      <c r="K8" s="63" t="s">
        <v>0</v>
      </c>
      <c r="L8" s="62" t="s">
        <v>1</v>
      </c>
      <c r="M8" s="62" t="s">
        <v>11</v>
      </c>
      <c r="N8" s="63" t="s">
        <v>0</v>
      </c>
      <c r="O8" s="62" t="s">
        <v>1</v>
      </c>
      <c r="P8" s="62" t="s">
        <v>11</v>
      </c>
      <c r="Q8" s="63" t="s">
        <v>0</v>
      </c>
      <c r="R8" s="62" t="s">
        <v>1</v>
      </c>
      <c r="S8" s="247"/>
      <c r="T8" s="249"/>
      <c r="U8" s="243"/>
      <c r="V8" s="250"/>
      <c r="W8" s="258"/>
    </row>
    <row r="9" spans="1:23" ht="31.9" customHeight="1">
      <c r="A9" s="262" t="s">
        <v>22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151"/>
    </row>
    <row r="10" spans="1:23" ht="31.9" customHeight="1">
      <c r="A10" s="65">
        <v>1</v>
      </c>
      <c r="B10" s="48">
        <v>2005</v>
      </c>
      <c r="C10" s="178" t="s">
        <v>196</v>
      </c>
      <c r="D10" s="51" t="s">
        <v>195</v>
      </c>
      <c r="E10" s="179" t="s">
        <v>19</v>
      </c>
      <c r="F10" s="2" t="s">
        <v>154</v>
      </c>
      <c r="G10" s="51" t="s">
        <v>152</v>
      </c>
      <c r="H10" s="49" t="s">
        <v>153</v>
      </c>
      <c r="I10" s="148" t="s">
        <v>151</v>
      </c>
      <c r="J10" s="37">
        <v>194</v>
      </c>
      <c r="K10" s="107">
        <f>ROUND(J10/3,5)</f>
        <v>64.666669999999996</v>
      </c>
      <c r="L10" s="69">
        <v>1</v>
      </c>
      <c r="M10" s="37">
        <v>196.5</v>
      </c>
      <c r="N10" s="107">
        <f>ROUND(M10/3,5)</f>
        <v>65.5</v>
      </c>
      <c r="O10" s="69">
        <v>1</v>
      </c>
      <c r="P10" s="37">
        <v>190.5</v>
      </c>
      <c r="Q10" s="107">
        <f>ROUND(P10/3,5)</f>
        <v>63.5</v>
      </c>
      <c r="R10" s="69">
        <v>1</v>
      </c>
      <c r="S10" s="43"/>
      <c r="T10" s="43"/>
      <c r="U10" s="37">
        <f>J10+M10+P10</f>
        <v>581</v>
      </c>
      <c r="V10" s="71">
        <f>ROUND(U10/3/3,5)</f>
        <v>64.55556</v>
      </c>
      <c r="W10" s="108"/>
    </row>
    <row r="11" spans="1:23" ht="31.9" customHeight="1">
      <c r="A11" s="262" t="s">
        <v>226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108"/>
    </row>
    <row r="12" spans="1:23" ht="31.9" customHeight="1">
      <c r="A12" s="65">
        <f>RANK(V12,$V$12:$V$13,0)</f>
        <v>1</v>
      </c>
      <c r="B12" s="48">
        <v>1977</v>
      </c>
      <c r="C12" s="5" t="s">
        <v>79</v>
      </c>
      <c r="D12" s="51" t="s">
        <v>80</v>
      </c>
      <c r="E12" s="48" t="s">
        <v>20</v>
      </c>
      <c r="F12" s="66" t="s">
        <v>218</v>
      </c>
      <c r="G12" s="51" t="s">
        <v>39</v>
      </c>
      <c r="H12" s="49" t="s">
        <v>219</v>
      </c>
      <c r="I12" s="50" t="s">
        <v>81</v>
      </c>
      <c r="J12" s="37">
        <v>186</v>
      </c>
      <c r="K12" s="107">
        <f>ROUND(J12/3,5)</f>
        <v>62</v>
      </c>
      <c r="L12" s="69">
        <f>RANK(K12,K$12:K$13,0)</f>
        <v>1</v>
      </c>
      <c r="M12" s="37">
        <v>192.5</v>
      </c>
      <c r="N12" s="107">
        <f>ROUND(M12/3,5)</f>
        <v>64.166669999999996</v>
      </c>
      <c r="O12" s="69">
        <f t="shared" ref="O12:O13" si="0">RANK(N12,N$12:N$13,0)</f>
        <v>1</v>
      </c>
      <c r="P12" s="37">
        <v>192.5</v>
      </c>
      <c r="Q12" s="107">
        <f>ROUND(P12/3,5)</f>
        <v>64.166669999999996</v>
      </c>
      <c r="R12" s="69">
        <f t="shared" ref="R12:R13" si="1">RANK(Q12,Q$12:Q$13,0)</f>
        <v>1</v>
      </c>
      <c r="S12" s="43"/>
      <c r="T12" s="43"/>
      <c r="U12" s="37">
        <f>J12+M12+P12</f>
        <v>571</v>
      </c>
      <c r="V12" s="71">
        <f>ROUND(U12/3/3,5)</f>
        <v>63.44444</v>
      </c>
      <c r="W12" s="108"/>
    </row>
    <row r="13" spans="1:23" ht="32.1" customHeight="1">
      <c r="A13" s="65">
        <f>RANK(V13,$V$12:$V$13,0)</f>
        <v>2</v>
      </c>
      <c r="B13" s="48">
        <v>1987</v>
      </c>
      <c r="C13" s="110" t="s">
        <v>62</v>
      </c>
      <c r="D13" s="51" t="s">
        <v>63</v>
      </c>
      <c r="E13" s="48" t="s">
        <v>20</v>
      </c>
      <c r="F13" s="103" t="s">
        <v>94</v>
      </c>
      <c r="G13" s="51" t="s">
        <v>95</v>
      </c>
      <c r="H13" s="49" t="s">
        <v>96</v>
      </c>
      <c r="I13" s="148" t="s">
        <v>93</v>
      </c>
      <c r="J13" s="37">
        <v>186</v>
      </c>
      <c r="K13" s="107">
        <f>ROUND(J13/3,5)</f>
        <v>62</v>
      </c>
      <c r="L13" s="69">
        <f>RANK(K13,K$12:K$13,0)</f>
        <v>1</v>
      </c>
      <c r="M13" s="37">
        <v>191.5</v>
      </c>
      <c r="N13" s="107">
        <f>ROUND(M13/3,5)</f>
        <v>63.833329999999997</v>
      </c>
      <c r="O13" s="69">
        <f t="shared" si="0"/>
        <v>2</v>
      </c>
      <c r="P13" s="37">
        <v>191</v>
      </c>
      <c r="Q13" s="107">
        <f>ROUND(P13/3,5)</f>
        <v>63.666670000000003</v>
      </c>
      <c r="R13" s="69">
        <f t="shared" si="1"/>
        <v>2</v>
      </c>
      <c r="S13" s="43"/>
      <c r="T13" s="43"/>
      <c r="U13" s="37">
        <f>J13+M13+P13</f>
        <v>568.5</v>
      </c>
      <c r="V13" s="71">
        <f>ROUND(U13/3/3,5)</f>
        <v>63.166670000000003</v>
      </c>
      <c r="W13" s="108"/>
    </row>
    <row r="14" spans="1:23" ht="31.9" customHeight="1">
      <c r="A14" s="262" t="s">
        <v>227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151"/>
    </row>
    <row r="15" spans="1:23" ht="32.1" customHeight="1">
      <c r="A15" s="65">
        <f>RANK(V15,$V$15:$V$16,0)</f>
        <v>1</v>
      </c>
      <c r="B15" s="48">
        <v>1989</v>
      </c>
      <c r="C15" s="176" t="s">
        <v>44</v>
      </c>
      <c r="D15" s="51" t="s">
        <v>45</v>
      </c>
      <c r="E15" s="48">
        <v>2</v>
      </c>
      <c r="F15" s="101" t="s">
        <v>46</v>
      </c>
      <c r="G15" s="51" t="s">
        <v>47</v>
      </c>
      <c r="H15" s="49" t="s">
        <v>48</v>
      </c>
      <c r="I15" s="50" t="s">
        <v>49</v>
      </c>
      <c r="J15" s="37">
        <v>210.5</v>
      </c>
      <c r="K15" s="52">
        <f>ROUND(J15/3.3,5)-0.5</f>
        <v>63.287880000000001</v>
      </c>
      <c r="L15" s="69">
        <f>RANK(K15,K$15:K$16,0)</f>
        <v>1</v>
      </c>
      <c r="M15" s="37">
        <v>218</v>
      </c>
      <c r="N15" s="52">
        <f>ROUND(M15/3.3,5)-0.5</f>
        <v>65.560609999999997</v>
      </c>
      <c r="O15" s="69">
        <f>RANK(N15,N$15:N$16,0)</f>
        <v>1</v>
      </c>
      <c r="P15" s="37">
        <v>206</v>
      </c>
      <c r="Q15" s="52">
        <f>ROUND(P15/3.3,5)-0.5</f>
        <v>61.924239999999998</v>
      </c>
      <c r="R15" s="69">
        <f>RANK(Q15,Q$15:Q$16,0)</f>
        <v>1</v>
      </c>
      <c r="S15" s="43"/>
      <c r="T15" s="43">
        <v>1</v>
      </c>
      <c r="U15" s="37">
        <f>J15+M15+P15</f>
        <v>634.5</v>
      </c>
      <c r="V15" s="71">
        <f>ROUND(U15/3.3/3,5)-0.5</f>
        <v>63.590909999999994</v>
      </c>
      <c r="W15" s="108"/>
    </row>
    <row r="16" spans="1:23" ht="32.1" customHeight="1">
      <c r="A16" s="65">
        <f>RANK(V16,$V$15:$V$16,0)</f>
        <v>2</v>
      </c>
      <c r="B16" s="48">
        <v>1990</v>
      </c>
      <c r="C16" s="103" t="s">
        <v>82</v>
      </c>
      <c r="D16" s="51" t="s">
        <v>83</v>
      </c>
      <c r="E16" s="48">
        <v>2</v>
      </c>
      <c r="F16" s="136" t="s">
        <v>84</v>
      </c>
      <c r="G16" s="51" t="s">
        <v>85</v>
      </c>
      <c r="H16" s="49" t="s">
        <v>86</v>
      </c>
      <c r="I16" s="50" t="s">
        <v>81</v>
      </c>
      <c r="J16" s="37">
        <v>197.5</v>
      </c>
      <c r="K16" s="52">
        <f>ROUND(J16/3.3,5)</f>
        <v>59.848480000000002</v>
      </c>
      <c r="L16" s="69">
        <f>RANK(K16,K$15:K$16,0)</f>
        <v>2</v>
      </c>
      <c r="M16" s="37">
        <v>204.5</v>
      </c>
      <c r="N16" s="52">
        <f>ROUND(M16/3.3,5)</f>
        <v>61.969700000000003</v>
      </c>
      <c r="O16" s="69">
        <f>RANK(N16,N$15:N$16,0)</f>
        <v>2</v>
      </c>
      <c r="P16" s="37">
        <v>199</v>
      </c>
      <c r="Q16" s="52">
        <f>ROUND(P16/3.3,5)</f>
        <v>60.30303</v>
      </c>
      <c r="R16" s="69">
        <f>RANK(Q16,Q$15:Q$16,0)</f>
        <v>2</v>
      </c>
      <c r="S16" s="43"/>
      <c r="T16" s="43"/>
      <c r="U16" s="37">
        <f>J16+M16+P16</f>
        <v>601</v>
      </c>
      <c r="V16" s="71">
        <f>ROUND(U16/3.3/3,5)</f>
        <v>60.707070000000002</v>
      </c>
      <c r="W16" s="108"/>
    </row>
    <row r="17" spans="1:23" ht="30" customHeight="1">
      <c r="A17" s="24"/>
      <c r="B17" s="24"/>
      <c r="C17" s="28"/>
      <c r="D17" s="29"/>
      <c r="E17" s="29"/>
      <c r="F17" s="30"/>
      <c r="G17" s="31"/>
      <c r="H17" s="32"/>
      <c r="I17" s="33"/>
      <c r="J17" s="25"/>
      <c r="K17" s="26"/>
      <c r="L17" s="25"/>
      <c r="M17" s="25"/>
      <c r="N17" s="26"/>
      <c r="O17" s="25"/>
      <c r="P17" s="25"/>
      <c r="Q17" s="26"/>
      <c r="R17" s="25"/>
      <c r="S17" s="34"/>
      <c r="T17" s="34"/>
      <c r="U17" s="25"/>
      <c r="V17" s="27"/>
    </row>
    <row r="18" spans="1:23" ht="30" customHeight="1">
      <c r="A18" s="8"/>
      <c r="B18" s="8"/>
      <c r="C18" s="16" t="s">
        <v>2</v>
      </c>
      <c r="D18" s="17"/>
      <c r="E18" s="17"/>
      <c r="F18" s="8"/>
      <c r="G18" s="8"/>
      <c r="H18" s="18"/>
      <c r="I18" s="57" t="s">
        <v>38</v>
      </c>
      <c r="J18" s="3"/>
      <c r="K18" s="3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3" ht="30" customHeight="1">
      <c r="A19" s="20"/>
      <c r="B19" s="20"/>
      <c r="C19" s="21" t="s">
        <v>3</v>
      </c>
      <c r="D19" s="9"/>
      <c r="E19" s="9"/>
      <c r="F19" s="14"/>
      <c r="G19" s="14"/>
      <c r="H19" s="6"/>
      <c r="I19" s="56" t="s">
        <v>25</v>
      </c>
      <c r="J19" s="3"/>
      <c r="K19" s="3"/>
      <c r="L19" s="14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9"/>
    </row>
    <row r="20" spans="1:23" s="19" customFormat="1" ht="24.95" customHeight="1">
      <c r="A20"/>
      <c r="B20"/>
      <c r="C20" s="1"/>
      <c r="D20" s="1"/>
      <c r="E20" s="1"/>
      <c r="F20" s="1"/>
      <c r="G20" s="1"/>
      <c r="H20" s="1"/>
      <c r="I20" s="1"/>
      <c r="J20" s="1"/>
      <c r="K20" s="1"/>
      <c r="L20"/>
      <c r="M20"/>
      <c r="N20"/>
      <c r="O20"/>
      <c r="P20"/>
      <c r="Q20"/>
      <c r="R20"/>
      <c r="S20"/>
      <c r="T20"/>
      <c r="U20"/>
      <c r="V20"/>
      <c r="W20" s="22"/>
    </row>
    <row r="21" spans="1:23" s="22" customFormat="1" ht="24.95" customHeight="1">
      <c r="A21"/>
      <c r="B21"/>
      <c r="C21" s="1"/>
      <c r="D21" s="1"/>
      <c r="E21" s="1"/>
      <c r="F21" s="1"/>
      <c r="G21" s="1"/>
      <c r="H21" s="1"/>
      <c r="I21" s="1"/>
      <c r="J21" s="1"/>
      <c r="K21" s="1"/>
      <c r="L21"/>
      <c r="M21"/>
      <c r="N21"/>
      <c r="O21"/>
      <c r="P21"/>
      <c r="Q21"/>
      <c r="R21"/>
      <c r="S21"/>
      <c r="T21"/>
      <c r="U21"/>
      <c r="V21"/>
      <c r="W21"/>
    </row>
  </sheetData>
  <sortState ref="A17:W20">
    <sortCondition ref="A17:A20"/>
  </sortState>
  <mergeCells count="26">
    <mergeCell ref="A14:V14"/>
    <mergeCell ref="S7:S8"/>
    <mergeCell ref="T7:T8"/>
    <mergeCell ref="U7:U8"/>
    <mergeCell ref="V7:V8"/>
    <mergeCell ref="A9:V9"/>
    <mergeCell ref="G7:G8"/>
    <mergeCell ref="H7:H8"/>
    <mergeCell ref="I7:I8"/>
    <mergeCell ref="J7:L7"/>
    <mergeCell ref="M7:O7"/>
    <mergeCell ref="P7:R7"/>
    <mergeCell ref="A11:V11"/>
    <mergeCell ref="F7:F8"/>
    <mergeCell ref="A7:A8"/>
    <mergeCell ref="B7:B8"/>
    <mergeCell ref="A1:W1"/>
    <mergeCell ref="A2:W2"/>
    <mergeCell ref="A3:W3"/>
    <mergeCell ref="A4:W4"/>
    <mergeCell ref="A5:W5"/>
    <mergeCell ref="C7:C8"/>
    <mergeCell ref="D7:D8"/>
    <mergeCell ref="E7:E8"/>
    <mergeCell ref="R6:W6"/>
    <mergeCell ref="W7:W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view="pageBreakPreview" zoomScaleNormal="60" zoomScaleSheetLayoutView="100" workbookViewId="0">
      <selection activeCell="C8" sqref="C1:I1048576"/>
    </sheetView>
  </sheetViews>
  <sheetFormatPr defaultRowHeight="12.75"/>
  <cols>
    <col min="1" max="1" width="4.7109375" style="41" customWidth="1"/>
    <col min="2" max="2" width="6.7109375" style="41" hidden="1" customWidth="1"/>
    <col min="3" max="3" width="24.7109375" style="41" customWidth="1"/>
    <col min="4" max="4" width="8.7109375" style="41" hidden="1" customWidth="1"/>
    <col min="5" max="5" width="6.7109375" style="41" customWidth="1"/>
    <col min="6" max="6" width="36.7109375" style="41" customWidth="1"/>
    <col min="7" max="7" width="8.7109375" style="41" hidden="1" customWidth="1"/>
    <col min="8" max="8" width="17.7109375" style="41" hidden="1" customWidth="1"/>
    <col min="9" max="9" width="22.7109375" style="41" customWidth="1"/>
    <col min="10" max="15" width="8.7109375" style="41" customWidth="1"/>
    <col min="16" max="16" width="4.7109375" style="41" customWidth="1"/>
    <col min="17" max="17" width="6.7109375" style="41" customWidth="1"/>
    <col min="18" max="18" width="8.7109375" style="41" customWidth="1"/>
    <col min="19" max="21" width="4.7109375" style="41" customWidth="1"/>
    <col min="22" max="22" width="9.140625" style="41" customWidth="1"/>
    <col min="23" max="23" width="6.7109375" style="41" hidden="1" customWidth="1"/>
  </cols>
  <sheetData>
    <row r="1" spans="1:23" ht="30" customHeight="1">
      <c r="A1" s="271" t="s">
        <v>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30" customHeight="1">
      <c r="A2" s="272" t="s">
        <v>223</v>
      </c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30" customHeight="1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4" spans="1:23" ht="30" customHeight="1">
      <c r="A4" s="271" t="s">
        <v>14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</row>
    <row r="5" spans="1:23" ht="30" customHeight="1">
      <c r="A5" s="276" t="s">
        <v>68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150"/>
    </row>
    <row r="6" spans="1:23" ht="30" customHeight="1">
      <c r="A6" s="271" t="s">
        <v>69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150"/>
    </row>
    <row r="7" spans="1:23" ht="30" customHeight="1">
      <c r="A7" s="275" t="s">
        <v>236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</row>
    <row r="8" spans="1:23" ht="30" customHeight="1">
      <c r="A8" s="90" t="s">
        <v>26</v>
      </c>
      <c r="B8" s="90"/>
      <c r="C8" s="53"/>
      <c r="D8" s="54"/>
      <c r="E8" s="54"/>
      <c r="F8" s="55"/>
      <c r="G8" s="74"/>
      <c r="H8" s="55"/>
      <c r="I8" s="75"/>
      <c r="J8" s="91"/>
      <c r="K8" s="91"/>
      <c r="L8" s="91"/>
      <c r="M8" s="91"/>
      <c r="N8" s="91"/>
      <c r="O8" s="84"/>
      <c r="P8" s="91"/>
      <c r="Q8" s="91"/>
      <c r="R8" s="84"/>
      <c r="S8" s="91"/>
      <c r="T8" s="270" t="s">
        <v>131</v>
      </c>
      <c r="U8" s="270"/>
      <c r="V8" s="270"/>
      <c r="W8" s="270"/>
    </row>
    <row r="9" spans="1:23" ht="20.100000000000001" customHeight="1">
      <c r="A9" s="268" t="s">
        <v>1</v>
      </c>
      <c r="B9" s="223" t="s">
        <v>15</v>
      </c>
      <c r="C9" s="214" t="s">
        <v>12</v>
      </c>
      <c r="D9" s="212" t="s">
        <v>10</v>
      </c>
      <c r="E9" s="280" t="s">
        <v>9</v>
      </c>
      <c r="F9" s="212" t="s">
        <v>13</v>
      </c>
      <c r="G9" s="212" t="s">
        <v>10</v>
      </c>
      <c r="H9" s="214" t="s">
        <v>8</v>
      </c>
      <c r="I9" s="214" t="s">
        <v>4</v>
      </c>
      <c r="J9" s="214" t="s">
        <v>28</v>
      </c>
      <c r="K9" s="214"/>
      <c r="L9" s="214"/>
      <c r="M9" s="214"/>
      <c r="N9" s="214"/>
      <c r="O9" s="214"/>
      <c r="P9" s="214"/>
      <c r="Q9" s="214" t="s">
        <v>5</v>
      </c>
      <c r="R9" s="214"/>
      <c r="S9" s="214"/>
      <c r="T9" s="278" t="s">
        <v>17</v>
      </c>
      <c r="U9" s="279" t="s">
        <v>18</v>
      </c>
      <c r="V9" s="283" t="s">
        <v>30</v>
      </c>
      <c r="W9" s="268" t="s">
        <v>31</v>
      </c>
    </row>
    <row r="10" spans="1:23" ht="39.950000000000003" customHeight="1">
      <c r="A10" s="280"/>
      <c r="B10" s="281"/>
      <c r="C10" s="212"/>
      <c r="D10" s="213"/>
      <c r="E10" s="213"/>
      <c r="F10" s="213"/>
      <c r="G10" s="213"/>
      <c r="H10" s="212"/>
      <c r="I10" s="212"/>
      <c r="J10" s="143" t="s">
        <v>32</v>
      </c>
      <c r="K10" s="143" t="s">
        <v>35</v>
      </c>
      <c r="L10" s="143" t="s">
        <v>33</v>
      </c>
      <c r="M10" s="143" t="s">
        <v>29</v>
      </c>
      <c r="N10" s="144" t="s">
        <v>34</v>
      </c>
      <c r="O10" s="92" t="s">
        <v>0</v>
      </c>
      <c r="P10" s="93" t="s">
        <v>1</v>
      </c>
      <c r="Q10" s="93" t="s">
        <v>11</v>
      </c>
      <c r="R10" s="92" t="s">
        <v>0</v>
      </c>
      <c r="S10" s="93" t="s">
        <v>1</v>
      </c>
      <c r="T10" s="279"/>
      <c r="U10" s="282"/>
      <c r="V10" s="284"/>
      <c r="W10" s="269"/>
    </row>
    <row r="11" spans="1:23" ht="25.15" customHeight="1">
      <c r="A11" s="277" t="s">
        <v>70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139"/>
    </row>
    <row r="12" spans="1:23" ht="31.9" customHeight="1">
      <c r="A12" s="42">
        <f>RANK(V12,$V$12:$V$12,0)</f>
        <v>1</v>
      </c>
      <c r="B12" s="48">
        <v>2009</v>
      </c>
      <c r="C12" s="40" t="s">
        <v>133</v>
      </c>
      <c r="D12" s="51" t="s">
        <v>132</v>
      </c>
      <c r="E12" s="48" t="s">
        <v>19</v>
      </c>
      <c r="F12" s="44" t="s">
        <v>137</v>
      </c>
      <c r="G12" s="51" t="s">
        <v>134</v>
      </c>
      <c r="H12" s="49" t="s">
        <v>135</v>
      </c>
      <c r="I12" s="50" t="s">
        <v>136</v>
      </c>
      <c r="J12" s="140">
        <v>7</v>
      </c>
      <c r="K12" s="140">
        <v>7</v>
      </c>
      <c r="L12" s="140">
        <v>6.9</v>
      </c>
      <c r="M12" s="140">
        <v>7</v>
      </c>
      <c r="N12" s="140">
        <f t="shared" ref="N12" si="0">SUM(J12:M12)</f>
        <v>27.9</v>
      </c>
      <c r="O12" s="64">
        <f>N12/0.4</f>
        <v>69.749999999999986</v>
      </c>
      <c r="P12" s="141">
        <f>RANK(O12,O$12:O$12,0)</f>
        <v>1</v>
      </c>
      <c r="Q12" s="140">
        <v>160</v>
      </c>
      <c r="R12" s="64">
        <f>Q12/2.5</f>
        <v>64</v>
      </c>
      <c r="S12" s="141">
        <f>RANK(R12,R$12:R$12,0)</f>
        <v>1</v>
      </c>
      <c r="T12" s="142"/>
      <c r="U12" s="142"/>
      <c r="V12" s="64">
        <f>(O12+R12)/2</f>
        <v>66.875</v>
      </c>
      <c r="W12" s="94"/>
    </row>
    <row r="13" spans="1:23" ht="25.15" customHeight="1">
      <c r="A13" s="277" t="s">
        <v>65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94"/>
    </row>
    <row r="14" spans="1:23" ht="31.9" customHeight="1">
      <c r="A14" s="42">
        <f>RANK(V14,$V$14:$V$16,0)</f>
        <v>1</v>
      </c>
      <c r="B14" s="48">
        <v>1999</v>
      </c>
      <c r="C14" s="35" t="s">
        <v>56</v>
      </c>
      <c r="D14" s="51" t="s">
        <v>57</v>
      </c>
      <c r="E14" s="48" t="s">
        <v>19</v>
      </c>
      <c r="F14" s="47" t="s">
        <v>58</v>
      </c>
      <c r="G14" s="51" t="s">
        <v>59</v>
      </c>
      <c r="H14" s="49" t="s">
        <v>60</v>
      </c>
      <c r="I14" s="50" t="s">
        <v>41</v>
      </c>
      <c r="J14" s="140">
        <v>6.3</v>
      </c>
      <c r="K14" s="140">
        <v>6.4</v>
      </c>
      <c r="L14" s="140">
        <v>6.2</v>
      </c>
      <c r="M14" s="140">
        <v>6.5</v>
      </c>
      <c r="N14" s="140">
        <f>SUM(J14:M14)</f>
        <v>25.4</v>
      </c>
      <c r="O14" s="64">
        <f>N14/0.4</f>
        <v>63.499999999999993</v>
      </c>
      <c r="P14" s="141">
        <f>RANK(O14,O$14:O$16,0)</f>
        <v>1</v>
      </c>
      <c r="Q14" s="140">
        <v>156.5</v>
      </c>
      <c r="R14" s="64">
        <f>Q14/2.5</f>
        <v>62.6</v>
      </c>
      <c r="S14" s="141">
        <f>RANK(R14,R$14:R$16,0)</f>
        <v>1</v>
      </c>
      <c r="T14" s="142"/>
      <c r="U14" s="142"/>
      <c r="V14" s="64">
        <f>(O14+R14)/2</f>
        <v>63.05</v>
      </c>
      <c r="W14" s="94"/>
    </row>
    <row r="15" spans="1:23" ht="31.9" customHeight="1">
      <c r="A15" s="42">
        <f>RANK(V15,$V$14:$V$16,0)</f>
        <v>2</v>
      </c>
      <c r="B15" s="48">
        <v>1983</v>
      </c>
      <c r="C15" s="38" t="s">
        <v>138</v>
      </c>
      <c r="D15" s="51" t="s">
        <v>139</v>
      </c>
      <c r="E15" s="48" t="s">
        <v>19</v>
      </c>
      <c r="F15" s="47" t="s">
        <v>140</v>
      </c>
      <c r="G15" s="51" t="s">
        <v>39</v>
      </c>
      <c r="H15" s="49" t="s">
        <v>141</v>
      </c>
      <c r="I15" s="148" t="s">
        <v>142</v>
      </c>
      <c r="J15" s="140">
        <v>6.3</v>
      </c>
      <c r="K15" s="140">
        <v>5.9</v>
      </c>
      <c r="L15" s="140">
        <v>6</v>
      </c>
      <c r="M15" s="140">
        <v>6.4</v>
      </c>
      <c r="N15" s="140">
        <f>SUM(J15:M15)</f>
        <v>24.6</v>
      </c>
      <c r="O15" s="64">
        <f>N15/0.4</f>
        <v>61.5</v>
      </c>
      <c r="P15" s="141">
        <f>RANK(O15,O$14:O$16,0)</f>
        <v>2</v>
      </c>
      <c r="Q15" s="140">
        <v>137.5</v>
      </c>
      <c r="R15" s="64">
        <f>Q15/2.5</f>
        <v>55</v>
      </c>
      <c r="S15" s="141">
        <f>RANK(R15,R$14:R$16,0)</f>
        <v>2</v>
      </c>
      <c r="T15" s="142"/>
      <c r="U15" s="142"/>
      <c r="V15" s="64">
        <f>(O15+R15)/2</f>
        <v>58.25</v>
      </c>
      <c r="W15" s="94"/>
    </row>
    <row r="16" spans="1:23" ht="31.9" customHeight="1">
      <c r="A16" s="42">
        <f>RANK(V16,$V$14:$V$16,0)</f>
        <v>3</v>
      </c>
      <c r="B16" s="48">
        <v>1978</v>
      </c>
      <c r="C16" s="103" t="s">
        <v>143</v>
      </c>
      <c r="D16" s="51" t="s">
        <v>144</v>
      </c>
      <c r="E16" s="48">
        <v>2</v>
      </c>
      <c r="F16" s="105" t="s">
        <v>145</v>
      </c>
      <c r="G16" s="51" t="s">
        <v>146</v>
      </c>
      <c r="H16" s="49" t="s">
        <v>147</v>
      </c>
      <c r="I16" s="50" t="s">
        <v>41</v>
      </c>
      <c r="J16" s="140">
        <v>6.5</v>
      </c>
      <c r="K16" s="140">
        <v>5.8</v>
      </c>
      <c r="L16" s="140">
        <v>6</v>
      </c>
      <c r="M16" s="140">
        <v>6</v>
      </c>
      <c r="N16" s="140">
        <f>SUM(J16:M16)</f>
        <v>24.3</v>
      </c>
      <c r="O16" s="64">
        <f>N16/0.4</f>
        <v>60.75</v>
      </c>
      <c r="P16" s="141">
        <f>RANK(O16,O$14:O$16,0)</f>
        <v>3</v>
      </c>
      <c r="Q16" s="140">
        <v>136</v>
      </c>
      <c r="R16" s="64">
        <f>Q16/2.5</f>
        <v>54.4</v>
      </c>
      <c r="S16" s="141">
        <f>RANK(R16,R$14:R$16,0)</f>
        <v>3</v>
      </c>
      <c r="T16" s="142"/>
      <c r="U16" s="142"/>
      <c r="V16" s="64">
        <f>(O16+R16)/2</f>
        <v>57.575000000000003</v>
      </c>
      <c r="W16" s="94"/>
    </row>
    <row r="17" spans="1:23" ht="30" customHeight="1">
      <c r="A17" s="73"/>
      <c r="B17" s="73"/>
      <c r="C17" s="87"/>
      <c r="D17" s="85"/>
      <c r="E17" s="83"/>
      <c r="F17" s="88"/>
      <c r="G17" s="85"/>
      <c r="H17" s="86"/>
      <c r="I17" s="89"/>
      <c r="J17" s="76"/>
      <c r="K17" s="76"/>
      <c r="L17" s="76"/>
      <c r="M17" s="76"/>
      <c r="N17" s="76"/>
      <c r="O17" s="95"/>
      <c r="P17" s="77"/>
      <c r="Q17" s="76"/>
      <c r="R17" s="95"/>
      <c r="S17" s="77"/>
      <c r="T17" s="78"/>
      <c r="U17" s="78"/>
      <c r="V17" s="96"/>
      <c r="W17" s="97"/>
    </row>
    <row r="18" spans="1:23" ht="30" customHeight="1">
      <c r="A18" s="98"/>
      <c r="B18" s="98"/>
      <c r="C18" s="16" t="s">
        <v>2</v>
      </c>
      <c r="D18" s="57"/>
      <c r="E18" s="57"/>
      <c r="F18" s="58"/>
      <c r="G18" s="58"/>
      <c r="H18" s="59"/>
      <c r="I18" s="57" t="s">
        <v>38</v>
      </c>
      <c r="J18" s="3"/>
      <c r="K18" s="3"/>
      <c r="L18" s="99"/>
      <c r="M18" s="99"/>
      <c r="N18" s="99"/>
      <c r="O18" s="99"/>
      <c r="P18" s="98"/>
      <c r="Q18" s="98"/>
      <c r="R18" s="98"/>
      <c r="S18" s="98"/>
      <c r="T18" s="98"/>
      <c r="U18" s="98"/>
      <c r="V18" s="98"/>
      <c r="W18" s="98"/>
    </row>
    <row r="19" spans="1:23" ht="30" customHeight="1">
      <c r="A19" s="98"/>
      <c r="B19" s="98"/>
      <c r="C19" s="21" t="s">
        <v>3</v>
      </c>
      <c r="D19" s="60"/>
      <c r="E19" s="60"/>
      <c r="F19" s="56"/>
      <c r="G19" s="56"/>
      <c r="H19" s="61"/>
      <c r="I19" s="56" t="s">
        <v>25</v>
      </c>
      <c r="J19" s="3"/>
      <c r="K19" s="3"/>
      <c r="L19" s="99"/>
      <c r="M19" s="99"/>
      <c r="N19" s="99"/>
      <c r="O19" s="99"/>
      <c r="P19" s="98"/>
      <c r="Q19" s="98"/>
      <c r="R19" s="98"/>
      <c r="S19" s="98"/>
      <c r="T19" s="98"/>
      <c r="U19" s="98"/>
      <c r="V19" s="98"/>
      <c r="W19" s="98"/>
    </row>
  </sheetData>
  <sortState ref="A14:W16">
    <sortCondition ref="A14"/>
  </sortState>
  <mergeCells count="25">
    <mergeCell ref="A11:V11"/>
    <mergeCell ref="A13:V13"/>
    <mergeCell ref="G9:G10"/>
    <mergeCell ref="H9:H10"/>
    <mergeCell ref="I9:I10"/>
    <mergeCell ref="J9:P9"/>
    <mergeCell ref="Q9:S9"/>
    <mergeCell ref="T9:T10"/>
    <mergeCell ref="A9:A10"/>
    <mergeCell ref="B9:B10"/>
    <mergeCell ref="C9:C10"/>
    <mergeCell ref="D9:D10"/>
    <mergeCell ref="E9:E10"/>
    <mergeCell ref="F9:F10"/>
    <mergeCell ref="U9:U10"/>
    <mergeCell ref="V9:V10"/>
    <mergeCell ref="W9:W10"/>
    <mergeCell ref="T8:W8"/>
    <mergeCell ref="A1:W1"/>
    <mergeCell ref="A2:W2"/>
    <mergeCell ref="A3:W3"/>
    <mergeCell ref="A4:W4"/>
    <mergeCell ref="A7:W7"/>
    <mergeCell ref="A5:V5"/>
    <mergeCell ref="A6:V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Normal="60" zoomScaleSheetLayoutView="100" workbookViewId="0">
      <selection activeCell="T12" sqref="T12"/>
    </sheetView>
  </sheetViews>
  <sheetFormatPr defaultRowHeight="12.75"/>
  <cols>
    <col min="1" max="1" width="4.7109375" style="41" customWidth="1"/>
    <col min="2" max="2" width="6.7109375" style="41" hidden="1" customWidth="1"/>
    <col min="3" max="3" width="24.7109375" style="41" customWidth="1"/>
    <col min="4" max="4" width="8.7109375" style="41" hidden="1" customWidth="1"/>
    <col min="5" max="5" width="6.7109375" style="41" customWidth="1"/>
    <col min="6" max="6" width="36.7109375" style="41" customWidth="1"/>
    <col min="7" max="7" width="8.7109375" style="41" hidden="1" customWidth="1"/>
    <col min="8" max="8" width="17.7109375" style="41" hidden="1" customWidth="1"/>
    <col min="9" max="9" width="22.7109375" style="41" customWidth="1"/>
    <col min="10" max="15" width="8.7109375" style="41" customWidth="1"/>
    <col min="16" max="16" width="4.7109375" style="41" customWidth="1"/>
    <col min="17" max="17" width="6.7109375" style="41" customWidth="1"/>
    <col min="18" max="18" width="8.7109375" style="41" customWidth="1"/>
    <col min="19" max="21" width="4.7109375" style="41" customWidth="1"/>
    <col min="22" max="22" width="9.140625" style="41" customWidth="1"/>
    <col min="23" max="23" width="6.7109375" style="41" hidden="1" customWidth="1"/>
  </cols>
  <sheetData>
    <row r="1" spans="1:23" ht="30" customHeight="1">
      <c r="A1" s="271" t="s">
        <v>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30" customHeight="1">
      <c r="A2" s="272" t="s">
        <v>223</v>
      </c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30" customHeight="1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4" spans="1:23" ht="30" customHeight="1">
      <c r="A4" s="271" t="s">
        <v>14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</row>
    <row r="5" spans="1:23" ht="30" customHeight="1">
      <c r="A5" s="276" t="s">
        <v>24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</row>
    <row r="6" spans="1:23" ht="30" customHeight="1">
      <c r="A6" s="271" t="s">
        <v>229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</row>
    <row r="7" spans="1:23" ht="30" customHeight="1">
      <c r="A7" s="275" t="s">
        <v>238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</row>
    <row r="8" spans="1:23" ht="30" customHeight="1">
      <c r="A8" s="90" t="s">
        <v>26</v>
      </c>
      <c r="B8" s="90"/>
      <c r="C8" s="53"/>
      <c r="D8" s="54"/>
      <c r="E8" s="54"/>
      <c r="F8" s="55"/>
      <c r="G8" s="74"/>
      <c r="H8" s="55"/>
      <c r="I8" s="75"/>
      <c r="J8" s="91"/>
      <c r="K8" s="91"/>
      <c r="L8" s="91"/>
      <c r="M8" s="91"/>
      <c r="N8" s="91"/>
      <c r="O8" s="84"/>
      <c r="P8" s="91"/>
      <c r="Q8" s="91"/>
      <c r="R8" s="84"/>
      <c r="S8" s="91"/>
      <c r="T8" s="270" t="s">
        <v>131</v>
      </c>
      <c r="U8" s="270"/>
      <c r="V8" s="270"/>
      <c r="W8" s="270"/>
    </row>
    <row r="9" spans="1:23" ht="20.100000000000001" customHeight="1">
      <c r="A9" s="268" t="s">
        <v>1</v>
      </c>
      <c r="B9" s="223" t="s">
        <v>15</v>
      </c>
      <c r="C9" s="214" t="s">
        <v>12</v>
      </c>
      <c r="D9" s="212" t="s">
        <v>10</v>
      </c>
      <c r="E9" s="280" t="s">
        <v>9</v>
      </c>
      <c r="F9" s="212" t="s">
        <v>13</v>
      </c>
      <c r="G9" s="212" t="s">
        <v>10</v>
      </c>
      <c r="H9" s="214" t="s">
        <v>8</v>
      </c>
      <c r="I9" s="214" t="s">
        <v>4</v>
      </c>
      <c r="J9" s="214" t="s">
        <v>28</v>
      </c>
      <c r="K9" s="214"/>
      <c r="L9" s="214"/>
      <c r="M9" s="214"/>
      <c r="N9" s="214"/>
      <c r="O9" s="214"/>
      <c r="P9" s="214"/>
      <c r="Q9" s="214" t="s">
        <v>5</v>
      </c>
      <c r="R9" s="214"/>
      <c r="S9" s="214"/>
      <c r="T9" s="278" t="s">
        <v>17</v>
      </c>
      <c r="U9" s="279" t="s">
        <v>18</v>
      </c>
      <c r="V9" s="283" t="s">
        <v>30</v>
      </c>
      <c r="W9" s="268" t="s">
        <v>31</v>
      </c>
    </row>
    <row r="10" spans="1:23" ht="39.950000000000003" customHeight="1">
      <c r="A10" s="280"/>
      <c r="B10" s="281"/>
      <c r="C10" s="212"/>
      <c r="D10" s="213"/>
      <c r="E10" s="213"/>
      <c r="F10" s="213"/>
      <c r="G10" s="213"/>
      <c r="H10" s="212"/>
      <c r="I10" s="212"/>
      <c r="J10" s="143" t="s">
        <v>32</v>
      </c>
      <c r="K10" s="143" t="s">
        <v>35</v>
      </c>
      <c r="L10" s="143" t="s">
        <v>33</v>
      </c>
      <c r="M10" s="143" t="s">
        <v>29</v>
      </c>
      <c r="N10" s="144" t="s">
        <v>34</v>
      </c>
      <c r="O10" s="92" t="s">
        <v>0</v>
      </c>
      <c r="P10" s="93" t="s">
        <v>1</v>
      </c>
      <c r="Q10" s="93" t="s">
        <v>11</v>
      </c>
      <c r="R10" s="92" t="s">
        <v>0</v>
      </c>
      <c r="S10" s="93" t="s">
        <v>1</v>
      </c>
      <c r="T10" s="279"/>
      <c r="U10" s="282"/>
      <c r="V10" s="284"/>
      <c r="W10" s="269"/>
    </row>
    <row r="11" spans="1:23" ht="25.15" customHeight="1">
      <c r="A11" s="285" t="s">
        <v>250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7"/>
    </row>
    <row r="12" spans="1:23" ht="31.9" customHeight="1">
      <c r="A12" s="42">
        <f>RANK(V12,$V$12:$V$14,0)</f>
        <v>1</v>
      </c>
      <c r="B12" s="48" t="s">
        <v>177</v>
      </c>
      <c r="C12" s="46" t="s">
        <v>178</v>
      </c>
      <c r="D12" s="51" t="s">
        <v>179</v>
      </c>
      <c r="E12" s="48" t="s">
        <v>20</v>
      </c>
      <c r="F12" s="46" t="s">
        <v>184</v>
      </c>
      <c r="G12" s="51" t="s">
        <v>39</v>
      </c>
      <c r="H12" s="145" t="s">
        <v>180</v>
      </c>
      <c r="I12" s="50" t="s">
        <v>180</v>
      </c>
      <c r="J12" s="140">
        <v>7.5</v>
      </c>
      <c r="K12" s="140">
        <v>7</v>
      </c>
      <c r="L12" s="140">
        <v>7.2</v>
      </c>
      <c r="M12" s="140">
        <v>7.4</v>
      </c>
      <c r="N12" s="140">
        <f>SUM(J12:M12)</f>
        <v>29.1</v>
      </c>
      <c r="O12" s="64">
        <f>N12/0.4</f>
        <v>72.75</v>
      </c>
      <c r="P12" s="141">
        <f>RANK(O12,O$12:O$14,0)</f>
        <v>2</v>
      </c>
      <c r="Q12" s="140">
        <v>145</v>
      </c>
      <c r="R12" s="64">
        <f>Q12/2</f>
        <v>72.5</v>
      </c>
      <c r="S12" s="141">
        <f>RANK(R12,R$12:R$14,0)</f>
        <v>1</v>
      </c>
      <c r="T12" s="142"/>
      <c r="U12" s="142"/>
      <c r="V12" s="64">
        <f>(O12+R12)/2</f>
        <v>72.625</v>
      </c>
      <c r="W12" s="94"/>
    </row>
    <row r="13" spans="1:23" ht="31.9" customHeight="1">
      <c r="A13" s="42">
        <f>RANK(V13,$V$12:$V$14,0)</f>
        <v>2</v>
      </c>
      <c r="B13" s="48" t="s">
        <v>172</v>
      </c>
      <c r="C13" s="146" t="s">
        <v>173</v>
      </c>
      <c r="D13" s="51" t="s">
        <v>174</v>
      </c>
      <c r="E13" s="48" t="s">
        <v>19</v>
      </c>
      <c r="F13" s="146" t="s">
        <v>175</v>
      </c>
      <c r="G13" s="51" t="s">
        <v>39</v>
      </c>
      <c r="H13" s="49" t="s">
        <v>176</v>
      </c>
      <c r="I13" s="50" t="s">
        <v>142</v>
      </c>
      <c r="J13" s="79">
        <v>7.6</v>
      </c>
      <c r="K13" s="79">
        <v>7.1</v>
      </c>
      <c r="L13" s="79">
        <v>7.8</v>
      </c>
      <c r="M13" s="79">
        <v>7.7</v>
      </c>
      <c r="N13" s="79">
        <f>SUM(J13:M13)</f>
        <v>30.2</v>
      </c>
      <c r="O13" s="71">
        <f>N13/0.4</f>
        <v>75.5</v>
      </c>
      <c r="P13" s="141">
        <f>RANK(O13,O$12:O$14,0)</f>
        <v>1</v>
      </c>
      <c r="Q13" s="79">
        <v>137</v>
      </c>
      <c r="R13" s="71">
        <f>Q13/2</f>
        <v>68.5</v>
      </c>
      <c r="S13" s="141">
        <f>RANK(R13,R$12:R$14,0)</f>
        <v>2</v>
      </c>
      <c r="T13" s="81"/>
      <c r="U13" s="81"/>
      <c r="V13" s="71">
        <f>(O13+R13)/2</f>
        <v>72</v>
      </c>
      <c r="W13" s="94"/>
    </row>
    <row r="14" spans="1:23" ht="31.9" customHeight="1">
      <c r="A14" s="42">
        <f>RANK(V14,$V$12:$V$14,0)</f>
        <v>3</v>
      </c>
      <c r="B14" s="48">
        <v>1975</v>
      </c>
      <c r="C14" s="68" t="s">
        <v>181</v>
      </c>
      <c r="D14" s="51" t="s">
        <v>182</v>
      </c>
      <c r="E14" s="48" t="s">
        <v>37</v>
      </c>
      <c r="F14" s="190" t="s">
        <v>185</v>
      </c>
      <c r="G14" s="51" t="s">
        <v>39</v>
      </c>
      <c r="H14" s="49" t="s">
        <v>183</v>
      </c>
      <c r="I14" s="50" t="s">
        <v>41</v>
      </c>
      <c r="J14" s="79">
        <v>6.5</v>
      </c>
      <c r="K14" s="79">
        <v>6.7</v>
      </c>
      <c r="L14" s="79">
        <v>6.9</v>
      </c>
      <c r="M14" s="79">
        <v>6.9</v>
      </c>
      <c r="N14" s="79">
        <f>SUM(J14:M14)</f>
        <v>27</v>
      </c>
      <c r="O14" s="71">
        <f>N14/0.4</f>
        <v>67.5</v>
      </c>
      <c r="P14" s="141">
        <f>RANK(O14,O$12:O$14,0)</f>
        <v>3</v>
      </c>
      <c r="Q14" s="79">
        <v>129.5</v>
      </c>
      <c r="R14" s="71">
        <f>Q14/2</f>
        <v>64.75</v>
      </c>
      <c r="S14" s="141">
        <f>RANK(R14,R$12:R$14,0)</f>
        <v>3</v>
      </c>
      <c r="T14" s="81"/>
      <c r="U14" s="81"/>
      <c r="V14" s="71">
        <f>(O14+R14)/2</f>
        <v>66.125</v>
      </c>
      <c r="W14" s="94"/>
    </row>
    <row r="15" spans="1:23" ht="25.15" customHeight="1">
      <c r="A15" s="288" t="s">
        <v>70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90"/>
    </row>
    <row r="16" spans="1:23" ht="31.9" customHeight="1">
      <c r="A16" s="42">
        <f>RANK(V16,$V$16:$V$20,0)</f>
        <v>1</v>
      </c>
      <c r="B16" s="183" t="s">
        <v>166</v>
      </c>
      <c r="C16" s="40" t="s">
        <v>167</v>
      </c>
      <c r="D16" s="180" t="s">
        <v>165</v>
      </c>
      <c r="E16" s="181" t="s">
        <v>19</v>
      </c>
      <c r="F16" s="2" t="s">
        <v>51</v>
      </c>
      <c r="G16" s="51" t="s">
        <v>52</v>
      </c>
      <c r="H16" s="49" t="s">
        <v>40</v>
      </c>
      <c r="I16" s="50" t="s">
        <v>41</v>
      </c>
      <c r="J16" s="140">
        <v>6.6</v>
      </c>
      <c r="K16" s="140">
        <v>6.7</v>
      </c>
      <c r="L16" s="140">
        <v>6.9</v>
      </c>
      <c r="M16" s="140">
        <v>6.8</v>
      </c>
      <c r="N16" s="140">
        <f>SUM(J16:M16)</f>
        <v>27.000000000000004</v>
      </c>
      <c r="O16" s="64">
        <f>N16/0.4</f>
        <v>67.5</v>
      </c>
      <c r="P16" s="141">
        <f>RANK(O16,O$16:O$20,0)</f>
        <v>1</v>
      </c>
      <c r="Q16" s="140">
        <v>131</v>
      </c>
      <c r="R16" s="64">
        <f>Q16/2</f>
        <v>65.5</v>
      </c>
      <c r="S16" s="141">
        <f>RANK(R16,R$16:R$20,0)</f>
        <v>2</v>
      </c>
      <c r="T16" s="142"/>
      <c r="U16" s="142"/>
      <c r="V16" s="64">
        <f>(O16+R16)/2</f>
        <v>66.5</v>
      </c>
      <c r="W16" s="94"/>
    </row>
    <row r="17" spans="1:23" ht="31.9" customHeight="1">
      <c r="A17" s="42">
        <f>RANK(V17,$V$16:$V$20,0)</f>
        <v>2</v>
      </c>
      <c r="B17" s="48">
        <v>2011</v>
      </c>
      <c r="C17" s="67" t="s">
        <v>170</v>
      </c>
      <c r="D17" s="51" t="s">
        <v>231</v>
      </c>
      <c r="E17" s="48" t="s">
        <v>19</v>
      </c>
      <c r="F17" s="44" t="s">
        <v>137</v>
      </c>
      <c r="G17" s="51" t="s">
        <v>134</v>
      </c>
      <c r="H17" s="49" t="s">
        <v>135</v>
      </c>
      <c r="I17" s="50" t="s">
        <v>136</v>
      </c>
      <c r="J17" s="140">
        <v>6.7</v>
      </c>
      <c r="K17" s="140">
        <v>6.5</v>
      </c>
      <c r="L17" s="140">
        <v>6.6</v>
      </c>
      <c r="M17" s="140">
        <v>6.7</v>
      </c>
      <c r="N17" s="140">
        <f>SUM(J17:M17)</f>
        <v>26.499999999999996</v>
      </c>
      <c r="O17" s="64">
        <f>N17/0.4</f>
        <v>66.249999999999986</v>
      </c>
      <c r="P17" s="141">
        <f>RANK(O17,O$16:O$20,0)</f>
        <v>2</v>
      </c>
      <c r="Q17" s="140">
        <v>132.5</v>
      </c>
      <c r="R17" s="64">
        <f>Q17/2</f>
        <v>66.25</v>
      </c>
      <c r="S17" s="141">
        <f>RANK(R17,R$16:R$20,0)</f>
        <v>1</v>
      </c>
      <c r="T17" s="142"/>
      <c r="U17" s="142"/>
      <c r="V17" s="64">
        <f>(O17+R17)/2</f>
        <v>66.25</v>
      </c>
      <c r="W17" s="94"/>
    </row>
    <row r="18" spans="1:23" ht="31.9" customHeight="1">
      <c r="A18" s="42">
        <f>RANK(V18,$V$16:$V$20,0)</f>
        <v>3</v>
      </c>
      <c r="B18" s="183" t="s">
        <v>166</v>
      </c>
      <c r="C18" s="40" t="s">
        <v>167</v>
      </c>
      <c r="D18" s="180" t="s">
        <v>165</v>
      </c>
      <c r="E18" s="181" t="s">
        <v>19</v>
      </c>
      <c r="F18" s="46" t="s">
        <v>53</v>
      </c>
      <c r="G18" s="51" t="s">
        <v>54</v>
      </c>
      <c r="H18" s="49" t="s">
        <v>40</v>
      </c>
      <c r="I18" s="50" t="s">
        <v>41</v>
      </c>
      <c r="J18" s="140">
        <v>6.6</v>
      </c>
      <c r="K18" s="140">
        <v>6.5</v>
      </c>
      <c r="L18" s="140">
        <v>6.7</v>
      </c>
      <c r="M18" s="140">
        <v>6.6</v>
      </c>
      <c r="N18" s="140">
        <f>SUM(J18:M18)</f>
        <v>26.4</v>
      </c>
      <c r="O18" s="64">
        <f>N18/0.4</f>
        <v>65.999999999999986</v>
      </c>
      <c r="P18" s="141">
        <f>RANK(O18,O$16:O$20,0)</f>
        <v>3</v>
      </c>
      <c r="Q18" s="140">
        <v>129</v>
      </c>
      <c r="R18" s="64">
        <f>Q18/2</f>
        <v>64.5</v>
      </c>
      <c r="S18" s="141">
        <f>RANK(R18,R$16:R$20,0)</f>
        <v>3</v>
      </c>
      <c r="T18" s="142"/>
      <c r="U18" s="142"/>
      <c r="V18" s="64">
        <f>(O18+R18)/2</f>
        <v>65.25</v>
      </c>
      <c r="W18" s="94"/>
    </row>
    <row r="19" spans="1:23" ht="31.9" customHeight="1">
      <c r="A19" s="42">
        <f>RANK(V19,$V$16:$V$20,0)</f>
        <v>4</v>
      </c>
      <c r="B19" s="48">
        <v>2009</v>
      </c>
      <c r="C19" s="184" t="s">
        <v>171</v>
      </c>
      <c r="D19" s="51" t="s">
        <v>108</v>
      </c>
      <c r="E19" s="48">
        <v>3</v>
      </c>
      <c r="F19" s="189" t="s">
        <v>110</v>
      </c>
      <c r="G19" s="51" t="s">
        <v>111</v>
      </c>
      <c r="H19" s="49" t="s">
        <v>112</v>
      </c>
      <c r="I19" s="50" t="s">
        <v>113</v>
      </c>
      <c r="J19" s="140">
        <v>6.3</v>
      </c>
      <c r="K19" s="140">
        <v>6.4</v>
      </c>
      <c r="L19" s="140">
        <v>6.8</v>
      </c>
      <c r="M19" s="140">
        <v>6.7</v>
      </c>
      <c r="N19" s="140">
        <f>SUM(J19:M19)</f>
        <v>26.2</v>
      </c>
      <c r="O19" s="64">
        <f>N19/0.4</f>
        <v>65.5</v>
      </c>
      <c r="P19" s="141">
        <f>RANK(O19,O$16:O$20,0)</f>
        <v>4</v>
      </c>
      <c r="Q19" s="140">
        <v>125.5</v>
      </c>
      <c r="R19" s="64">
        <f>Q19/2</f>
        <v>62.75</v>
      </c>
      <c r="S19" s="141">
        <f>RANK(R19,R$16:R$20,0)</f>
        <v>5</v>
      </c>
      <c r="T19" s="142"/>
      <c r="U19" s="142"/>
      <c r="V19" s="64">
        <f>(O19+R19)/2</f>
        <v>64.125</v>
      </c>
      <c r="W19" s="208"/>
    </row>
    <row r="20" spans="1:23" ht="31.9" customHeight="1">
      <c r="A20" s="42">
        <f>RANK(V20,$V$16:$V$20,0)</f>
        <v>5</v>
      </c>
      <c r="B20" s="48">
        <v>2010</v>
      </c>
      <c r="C20" s="100" t="s">
        <v>169</v>
      </c>
      <c r="D20" s="4" t="s">
        <v>168</v>
      </c>
      <c r="E20" s="82" t="s">
        <v>19</v>
      </c>
      <c r="F20" s="44" t="s">
        <v>137</v>
      </c>
      <c r="G20" s="51" t="s">
        <v>134</v>
      </c>
      <c r="H20" s="49" t="s">
        <v>135</v>
      </c>
      <c r="I20" s="50" t="s">
        <v>136</v>
      </c>
      <c r="J20" s="140">
        <v>6.5</v>
      </c>
      <c r="K20" s="140">
        <v>6.4</v>
      </c>
      <c r="L20" s="140">
        <v>6.3</v>
      </c>
      <c r="M20" s="140">
        <v>6.4</v>
      </c>
      <c r="N20" s="140">
        <f>SUM(J20:M20)</f>
        <v>25.6</v>
      </c>
      <c r="O20" s="64">
        <f>N20/0.4-0.5</f>
        <v>63.5</v>
      </c>
      <c r="P20" s="141">
        <f>RANK(O20,O$16:O$20,0)</f>
        <v>5</v>
      </c>
      <c r="Q20" s="140">
        <v>129</v>
      </c>
      <c r="R20" s="64">
        <f>Q20/2-0.5</f>
        <v>64</v>
      </c>
      <c r="S20" s="141">
        <f>RANK(R20,R$16:R$20,0)</f>
        <v>4</v>
      </c>
      <c r="T20" s="142"/>
      <c r="U20" s="142">
        <v>1</v>
      </c>
      <c r="V20" s="64">
        <f>(O20+R20)/2</f>
        <v>63.75</v>
      </c>
      <c r="W20" s="208"/>
    </row>
    <row r="21" spans="1:23" ht="30" customHeight="1">
      <c r="A21" s="73"/>
      <c r="B21" s="73"/>
      <c r="C21" s="87"/>
      <c r="D21" s="85"/>
      <c r="E21" s="83"/>
      <c r="F21" s="88"/>
      <c r="G21" s="85"/>
      <c r="H21" s="86"/>
      <c r="I21" s="89"/>
      <c r="J21" s="76"/>
      <c r="K21" s="76"/>
      <c r="L21" s="76"/>
      <c r="M21" s="76"/>
      <c r="N21" s="76"/>
      <c r="O21" s="95"/>
      <c r="P21" s="77"/>
      <c r="Q21" s="76"/>
      <c r="R21" s="95"/>
      <c r="S21" s="77"/>
      <c r="T21" s="78"/>
      <c r="U21" s="78"/>
      <c r="V21" s="96"/>
      <c r="W21" s="97"/>
    </row>
    <row r="22" spans="1:23" ht="30" customHeight="1">
      <c r="A22" s="98"/>
      <c r="B22" s="98"/>
      <c r="C22" s="16" t="s">
        <v>2</v>
      </c>
      <c r="D22" s="57"/>
      <c r="E22" s="57"/>
      <c r="F22" s="58"/>
      <c r="G22" s="58"/>
      <c r="H22" s="59"/>
      <c r="I22" s="57" t="s">
        <v>38</v>
      </c>
      <c r="J22" s="3"/>
      <c r="K22" s="3"/>
      <c r="L22" s="99"/>
      <c r="M22" s="99"/>
      <c r="N22" s="99"/>
      <c r="O22" s="99"/>
      <c r="P22" s="98"/>
      <c r="Q22" s="98"/>
      <c r="R22" s="98"/>
      <c r="S22" s="98"/>
      <c r="T22" s="98"/>
      <c r="U22" s="98"/>
      <c r="V22" s="98"/>
      <c r="W22" s="98"/>
    </row>
    <row r="23" spans="1:23" ht="30" customHeight="1">
      <c r="A23" s="98"/>
      <c r="B23" s="98"/>
      <c r="C23" s="21" t="s">
        <v>3</v>
      </c>
      <c r="D23" s="60"/>
      <c r="E23" s="60"/>
      <c r="F23" s="56"/>
      <c r="G23" s="56"/>
      <c r="H23" s="61"/>
      <c r="I23" s="56" t="s">
        <v>25</v>
      </c>
      <c r="J23" s="3"/>
      <c r="K23" s="3"/>
      <c r="L23" s="99"/>
      <c r="M23" s="99"/>
      <c r="N23" s="99"/>
      <c r="O23" s="99"/>
      <c r="P23" s="98"/>
      <c r="Q23" s="98"/>
      <c r="R23" s="98"/>
      <c r="S23" s="98"/>
      <c r="T23" s="98"/>
      <c r="U23" s="98"/>
      <c r="V23" s="98"/>
      <c r="W23" s="98"/>
    </row>
  </sheetData>
  <sortState ref="A12:W14">
    <sortCondition ref="A12"/>
  </sortState>
  <mergeCells count="25">
    <mergeCell ref="A6:W6"/>
    <mergeCell ref="A1:W1"/>
    <mergeCell ref="A2:W2"/>
    <mergeCell ref="A3:W3"/>
    <mergeCell ref="A4:W4"/>
    <mergeCell ref="A5:W5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  <mergeCell ref="W9:W10"/>
    <mergeCell ref="A11:W11"/>
    <mergeCell ref="A15:W15"/>
    <mergeCell ref="I9:I10"/>
    <mergeCell ref="J9:P9"/>
    <mergeCell ref="Q9:S9"/>
    <mergeCell ref="T9:T10"/>
    <mergeCell ref="U9:U10"/>
    <mergeCell ref="V9:V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view="pageBreakPreview" topLeftCell="A3" zoomScaleNormal="60" zoomScaleSheetLayoutView="100" workbookViewId="0">
      <selection activeCell="F16" sqref="F16"/>
    </sheetView>
  </sheetViews>
  <sheetFormatPr defaultRowHeight="12.75"/>
  <cols>
    <col min="1" max="1" width="4.7109375" style="41" customWidth="1"/>
    <col min="2" max="2" width="6.7109375" style="41" hidden="1" customWidth="1"/>
    <col min="3" max="3" width="30.7109375" style="41" customWidth="1"/>
    <col min="4" max="4" width="8.7109375" style="41" hidden="1" customWidth="1"/>
    <col min="5" max="5" width="6.7109375" style="41" customWidth="1"/>
    <col min="6" max="6" width="60.7109375" style="41" customWidth="1"/>
    <col min="7" max="7" width="8.7109375" style="41" hidden="1" customWidth="1"/>
    <col min="8" max="8" width="17.7109375" style="41" hidden="1" customWidth="1"/>
    <col min="9" max="9" width="28.7109375" style="41" customWidth="1"/>
    <col min="10" max="15" width="8.7109375" style="41" customWidth="1"/>
    <col min="16" max="16" width="4.7109375" style="41" customWidth="1"/>
    <col min="17" max="17" width="6.7109375" style="41" customWidth="1"/>
    <col min="18" max="18" width="8.7109375" style="41" customWidth="1"/>
    <col min="19" max="21" width="4.7109375" style="41" customWidth="1"/>
    <col min="22" max="22" width="9.140625" style="41" customWidth="1"/>
    <col min="23" max="23" width="6.7109375" style="41" hidden="1" customWidth="1"/>
  </cols>
  <sheetData>
    <row r="1" spans="1:23" ht="30" customHeight="1">
      <c r="A1" s="271" t="s">
        <v>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</row>
    <row r="2" spans="1:23" ht="30" customHeight="1">
      <c r="A2" s="272" t="s">
        <v>223</v>
      </c>
      <c r="B2" s="272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</row>
    <row r="3" spans="1:23" ht="30" customHeight="1">
      <c r="A3" s="274" t="s">
        <v>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4" spans="1:23" ht="30" customHeight="1">
      <c r="A4" s="271" t="s">
        <v>14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</row>
    <row r="5" spans="1:23" ht="30" customHeight="1">
      <c r="A5" s="276" t="s">
        <v>24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</row>
    <row r="6" spans="1:23" ht="30" customHeight="1">
      <c r="A6" s="271" t="s">
        <v>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</row>
    <row r="7" spans="1:23" ht="30" customHeight="1">
      <c r="A7" s="292" t="s">
        <v>237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</row>
    <row r="8" spans="1:23" ht="30" customHeight="1">
      <c r="A8" s="90" t="s">
        <v>26</v>
      </c>
      <c r="B8" s="90"/>
      <c r="C8" s="53"/>
      <c r="D8" s="54"/>
      <c r="E8" s="54"/>
      <c r="F8" s="55"/>
      <c r="G8" s="74"/>
      <c r="H8" s="55"/>
      <c r="I8" s="75"/>
      <c r="J8" s="91"/>
      <c r="K8" s="91"/>
      <c r="L8" s="91"/>
      <c r="M8" s="91"/>
      <c r="N8" s="91"/>
      <c r="O8" s="84"/>
      <c r="P8" s="91"/>
      <c r="Q8" s="91"/>
      <c r="R8" s="84"/>
      <c r="S8" s="91"/>
      <c r="T8" s="270" t="s">
        <v>131</v>
      </c>
      <c r="U8" s="270"/>
      <c r="V8" s="270"/>
      <c r="W8" s="270"/>
    </row>
    <row r="9" spans="1:23" ht="20.100000000000001" customHeight="1">
      <c r="A9" s="268" t="s">
        <v>1</v>
      </c>
      <c r="B9" s="223" t="s">
        <v>15</v>
      </c>
      <c r="C9" s="214" t="s">
        <v>12</v>
      </c>
      <c r="D9" s="214" t="s">
        <v>10</v>
      </c>
      <c r="E9" s="268" t="s">
        <v>9</v>
      </c>
      <c r="F9" s="214" t="s">
        <v>13</v>
      </c>
      <c r="G9" s="214" t="s">
        <v>10</v>
      </c>
      <c r="H9" s="214" t="s">
        <v>8</v>
      </c>
      <c r="I9" s="214" t="s">
        <v>4</v>
      </c>
      <c r="J9" s="214" t="s">
        <v>28</v>
      </c>
      <c r="K9" s="214"/>
      <c r="L9" s="214"/>
      <c r="M9" s="214"/>
      <c r="N9" s="214"/>
      <c r="O9" s="214"/>
      <c r="P9" s="214"/>
      <c r="Q9" s="214" t="s">
        <v>5</v>
      </c>
      <c r="R9" s="214"/>
      <c r="S9" s="214"/>
      <c r="T9" s="278" t="s">
        <v>17</v>
      </c>
      <c r="U9" s="278" t="s">
        <v>18</v>
      </c>
      <c r="V9" s="283" t="s">
        <v>30</v>
      </c>
      <c r="W9" s="268" t="s">
        <v>31</v>
      </c>
    </row>
    <row r="10" spans="1:23" ht="39.950000000000003" customHeight="1">
      <c r="A10" s="268"/>
      <c r="B10" s="223"/>
      <c r="C10" s="214"/>
      <c r="D10" s="214"/>
      <c r="E10" s="214"/>
      <c r="F10" s="214"/>
      <c r="G10" s="214"/>
      <c r="H10" s="214"/>
      <c r="I10" s="214"/>
      <c r="J10" s="201" t="s">
        <v>32</v>
      </c>
      <c r="K10" s="201" t="s">
        <v>35</v>
      </c>
      <c r="L10" s="201" t="s">
        <v>33</v>
      </c>
      <c r="M10" s="201" t="s">
        <v>29</v>
      </c>
      <c r="N10" s="202" t="s">
        <v>34</v>
      </c>
      <c r="O10" s="203" t="s">
        <v>0</v>
      </c>
      <c r="P10" s="204" t="s">
        <v>1</v>
      </c>
      <c r="Q10" s="204" t="s">
        <v>11</v>
      </c>
      <c r="R10" s="203" t="s">
        <v>0</v>
      </c>
      <c r="S10" s="204" t="s">
        <v>1</v>
      </c>
      <c r="T10" s="278"/>
      <c r="U10" s="278"/>
      <c r="V10" s="291"/>
      <c r="W10" s="269"/>
    </row>
    <row r="11" spans="1:23" ht="31.9" customHeight="1">
      <c r="A11" s="42">
        <f t="shared" ref="A11:A25" si="0">RANK(V11,$V$11:$V$26,0)</f>
        <v>1</v>
      </c>
      <c r="B11" s="198">
        <v>1991</v>
      </c>
      <c r="C11" s="205" t="s">
        <v>42</v>
      </c>
      <c r="D11" s="197" t="s">
        <v>43</v>
      </c>
      <c r="E11" s="198" t="s">
        <v>19</v>
      </c>
      <c r="F11" s="206" t="s">
        <v>51</v>
      </c>
      <c r="G11" s="197" t="s">
        <v>52</v>
      </c>
      <c r="H11" s="199" t="s">
        <v>40</v>
      </c>
      <c r="I11" s="200" t="s">
        <v>41</v>
      </c>
      <c r="J11" s="140">
        <v>7.2</v>
      </c>
      <c r="K11" s="140">
        <v>6.9</v>
      </c>
      <c r="L11" s="140">
        <v>7.3</v>
      </c>
      <c r="M11" s="140">
        <v>6.9</v>
      </c>
      <c r="N11" s="140">
        <f t="shared" ref="N11:N25" si="1">SUM(J11:M11)</f>
        <v>28.300000000000004</v>
      </c>
      <c r="O11" s="64">
        <f t="shared" ref="O11:O16" si="2">N11/0.4</f>
        <v>70.75</v>
      </c>
      <c r="P11" s="141">
        <f t="shared" ref="P11:P25" si="3">RANK(O11,O$11:O$26,0)</f>
        <v>1</v>
      </c>
      <c r="Q11" s="140">
        <v>136.5</v>
      </c>
      <c r="R11" s="64">
        <f t="shared" ref="R11:R16" si="4">Q11/2</f>
        <v>68.25</v>
      </c>
      <c r="S11" s="141">
        <f t="shared" ref="S11:S25" si="5">RANK(R11,R$11:R$26,0)</f>
        <v>2</v>
      </c>
      <c r="T11" s="142"/>
      <c r="U11" s="142"/>
      <c r="V11" s="71">
        <f t="shared" ref="V11:V25" si="6">(O11+R11)/2</f>
        <v>69.5</v>
      </c>
      <c r="W11" s="94"/>
    </row>
    <row r="12" spans="1:23" ht="31.9" customHeight="1">
      <c r="A12" s="42">
        <f t="shared" si="0"/>
        <v>2</v>
      </c>
      <c r="B12" s="48">
        <v>1991</v>
      </c>
      <c r="C12" s="39" t="s">
        <v>42</v>
      </c>
      <c r="D12" s="51" t="s">
        <v>43</v>
      </c>
      <c r="E12" s="48" t="s">
        <v>19</v>
      </c>
      <c r="F12" s="46" t="s">
        <v>53</v>
      </c>
      <c r="G12" s="51" t="s">
        <v>54</v>
      </c>
      <c r="H12" s="49" t="s">
        <v>40</v>
      </c>
      <c r="I12" s="50" t="s">
        <v>41</v>
      </c>
      <c r="J12" s="140">
        <v>7</v>
      </c>
      <c r="K12" s="140">
        <v>6.8</v>
      </c>
      <c r="L12" s="140">
        <v>7</v>
      </c>
      <c r="M12" s="140">
        <v>6.9</v>
      </c>
      <c r="N12" s="140">
        <f t="shared" si="1"/>
        <v>27.700000000000003</v>
      </c>
      <c r="O12" s="64">
        <f t="shared" si="2"/>
        <v>69.25</v>
      </c>
      <c r="P12" s="141">
        <f t="shared" si="3"/>
        <v>2</v>
      </c>
      <c r="Q12" s="140">
        <v>138.5</v>
      </c>
      <c r="R12" s="64">
        <f t="shared" si="4"/>
        <v>69.25</v>
      </c>
      <c r="S12" s="141">
        <f t="shared" si="5"/>
        <v>1</v>
      </c>
      <c r="T12" s="142"/>
      <c r="U12" s="142"/>
      <c r="V12" s="71">
        <f t="shared" si="6"/>
        <v>69.25</v>
      </c>
      <c r="W12" s="94"/>
    </row>
    <row r="13" spans="1:23" ht="31.9" customHeight="1">
      <c r="A13" s="42">
        <f t="shared" si="0"/>
        <v>3</v>
      </c>
      <c r="B13" s="48">
        <v>2007</v>
      </c>
      <c r="C13" s="102" t="s">
        <v>109</v>
      </c>
      <c r="D13" s="51"/>
      <c r="E13" s="48" t="s">
        <v>19</v>
      </c>
      <c r="F13" s="189" t="s">
        <v>110</v>
      </c>
      <c r="G13" s="51" t="s">
        <v>111</v>
      </c>
      <c r="H13" s="49" t="s">
        <v>112</v>
      </c>
      <c r="I13" s="50" t="s">
        <v>113</v>
      </c>
      <c r="J13" s="140">
        <v>6.6</v>
      </c>
      <c r="K13" s="140">
        <v>6.7</v>
      </c>
      <c r="L13" s="140">
        <v>6.9</v>
      </c>
      <c r="M13" s="140">
        <v>6.8</v>
      </c>
      <c r="N13" s="140">
        <f t="shared" si="1"/>
        <v>27.000000000000004</v>
      </c>
      <c r="O13" s="64">
        <f t="shared" si="2"/>
        <v>67.5</v>
      </c>
      <c r="P13" s="141">
        <f t="shared" si="3"/>
        <v>3</v>
      </c>
      <c r="Q13" s="140">
        <v>132</v>
      </c>
      <c r="R13" s="64">
        <f t="shared" si="4"/>
        <v>66</v>
      </c>
      <c r="S13" s="141">
        <f t="shared" si="5"/>
        <v>6</v>
      </c>
      <c r="T13" s="142"/>
      <c r="U13" s="142"/>
      <c r="V13" s="71">
        <f t="shared" si="6"/>
        <v>66.75</v>
      </c>
      <c r="W13" s="94"/>
    </row>
    <row r="14" spans="1:23" ht="31.9" customHeight="1">
      <c r="A14" s="42">
        <f t="shared" si="0"/>
        <v>4</v>
      </c>
      <c r="B14" s="48">
        <v>2008</v>
      </c>
      <c r="C14" s="182" t="s">
        <v>230</v>
      </c>
      <c r="D14" s="51" t="s">
        <v>157</v>
      </c>
      <c r="E14" s="48" t="s">
        <v>19</v>
      </c>
      <c r="F14" s="72" t="s">
        <v>158</v>
      </c>
      <c r="G14" s="51" t="s">
        <v>159</v>
      </c>
      <c r="H14" s="145" t="s">
        <v>160</v>
      </c>
      <c r="I14" s="148" t="s">
        <v>105</v>
      </c>
      <c r="J14" s="140">
        <v>6.3</v>
      </c>
      <c r="K14" s="140">
        <v>6.4</v>
      </c>
      <c r="L14" s="140">
        <v>6.6</v>
      </c>
      <c r="M14" s="140">
        <v>6.8</v>
      </c>
      <c r="N14" s="140">
        <f t="shared" si="1"/>
        <v>26.099999999999998</v>
      </c>
      <c r="O14" s="64">
        <f t="shared" si="2"/>
        <v>65.249999999999986</v>
      </c>
      <c r="P14" s="141">
        <f t="shared" si="3"/>
        <v>5</v>
      </c>
      <c r="Q14" s="140">
        <v>134.5</v>
      </c>
      <c r="R14" s="64">
        <f t="shared" si="4"/>
        <v>67.25</v>
      </c>
      <c r="S14" s="141">
        <f t="shared" si="5"/>
        <v>3</v>
      </c>
      <c r="T14" s="142"/>
      <c r="U14" s="142"/>
      <c r="V14" s="71">
        <f t="shared" si="6"/>
        <v>66.25</v>
      </c>
      <c r="W14" s="94"/>
    </row>
    <row r="15" spans="1:23" ht="31.9" customHeight="1">
      <c r="A15" s="42">
        <f t="shared" si="0"/>
        <v>5</v>
      </c>
      <c r="B15" s="48">
        <v>2006</v>
      </c>
      <c r="C15" s="5" t="s">
        <v>116</v>
      </c>
      <c r="D15" s="51"/>
      <c r="E15" s="48" t="s">
        <v>19</v>
      </c>
      <c r="F15" s="101" t="s">
        <v>128</v>
      </c>
      <c r="G15" s="51" t="s">
        <v>129</v>
      </c>
      <c r="H15" s="49" t="s">
        <v>130</v>
      </c>
      <c r="I15" s="148" t="s">
        <v>21</v>
      </c>
      <c r="J15" s="140">
        <v>6.4</v>
      </c>
      <c r="K15" s="140">
        <v>6.5</v>
      </c>
      <c r="L15" s="140">
        <v>6.7</v>
      </c>
      <c r="M15" s="140">
        <v>6.6</v>
      </c>
      <c r="N15" s="140">
        <f t="shared" si="1"/>
        <v>26.200000000000003</v>
      </c>
      <c r="O15" s="64">
        <f t="shared" si="2"/>
        <v>65.5</v>
      </c>
      <c r="P15" s="141">
        <f t="shared" si="3"/>
        <v>4</v>
      </c>
      <c r="Q15" s="140">
        <v>133.5</v>
      </c>
      <c r="R15" s="64">
        <f t="shared" si="4"/>
        <v>66.75</v>
      </c>
      <c r="S15" s="141">
        <f t="shared" si="5"/>
        <v>5</v>
      </c>
      <c r="T15" s="142"/>
      <c r="U15" s="142"/>
      <c r="V15" s="71">
        <f t="shared" si="6"/>
        <v>66.125</v>
      </c>
      <c r="W15" s="94"/>
    </row>
    <row r="16" spans="1:23" ht="31.9" customHeight="1">
      <c r="A16" s="42">
        <f t="shared" si="0"/>
        <v>6</v>
      </c>
      <c r="B16" s="48">
        <v>2006</v>
      </c>
      <c r="C16" s="39" t="s">
        <v>114</v>
      </c>
      <c r="D16" s="51" t="s">
        <v>115</v>
      </c>
      <c r="E16" s="48">
        <v>3</v>
      </c>
      <c r="F16" s="189" t="s">
        <v>110</v>
      </c>
      <c r="G16" s="51" t="s">
        <v>111</v>
      </c>
      <c r="H16" s="49" t="s">
        <v>112</v>
      </c>
      <c r="I16" s="50" t="s">
        <v>113</v>
      </c>
      <c r="J16" s="140">
        <v>6.4</v>
      </c>
      <c r="K16" s="140">
        <v>6.3</v>
      </c>
      <c r="L16" s="140">
        <v>6.5</v>
      </c>
      <c r="M16" s="140">
        <v>6.5</v>
      </c>
      <c r="N16" s="140">
        <f t="shared" si="1"/>
        <v>25.7</v>
      </c>
      <c r="O16" s="64">
        <f t="shared" si="2"/>
        <v>64.25</v>
      </c>
      <c r="P16" s="141">
        <f t="shared" si="3"/>
        <v>6</v>
      </c>
      <c r="Q16" s="140">
        <v>134</v>
      </c>
      <c r="R16" s="64">
        <f t="shared" si="4"/>
        <v>67</v>
      </c>
      <c r="S16" s="141">
        <f t="shared" si="5"/>
        <v>4</v>
      </c>
      <c r="T16" s="142"/>
      <c r="U16" s="142"/>
      <c r="V16" s="71">
        <f t="shared" si="6"/>
        <v>65.625</v>
      </c>
      <c r="W16" s="94"/>
    </row>
    <row r="17" spans="1:23" ht="31.9" customHeight="1">
      <c r="A17" s="42">
        <f t="shared" si="0"/>
        <v>7</v>
      </c>
      <c r="B17" s="48">
        <v>2007</v>
      </c>
      <c r="C17" s="39" t="s">
        <v>119</v>
      </c>
      <c r="D17" s="51" t="s">
        <v>118</v>
      </c>
      <c r="E17" s="48" t="s">
        <v>19</v>
      </c>
      <c r="F17" s="44" t="s">
        <v>120</v>
      </c>
      <c r="G17" s="51" t="s">
        <v>39</v>
      </c>
      <c r="H17" s="49" t="s">
        <v>121</v>
      </c>
      <c r="I17" s="207" t="s">
        <v>122</v>
      </c>
      <c r="J17" s="140">
        <v>6.5</v>
      </c>
      <c r="K17" s="140">
        <v>6.2</v>
      </c>
      <c r="L17" s="140">
        <v>6.6</v>
      </c>
      <c r="M17" s="140">
        <v>6.5</v>
      </c>
      <c r="N17" s="140">
        <f t="shared" si="1"/>
        <v>25.799999999999997</v>
      </c>
      <c r="O17" s="64">
        <f>N17/0.4-0.5</f>
        <v>63.999999999999986</v>
      </c>
      <c r="P17" s="141">
        <f t="shared" si="3"/>
        <v>8</v>
      </c>
      <c r="Q17" s="140">
        <v>132</v>
      </c>
      <c r="R17" s="64">
        <f>Q17/2-0.5</f>
        <v>65.5</v>
      </c>
      <c r="S17" s="141">
        <f t="shared" si="5"/>
        <v>7</v>
      </c>
      <c r="T17" s="142"/>
      <c r="U17" s="142">
        <v>1</v>
      </c>
      <c r="V17" s="71">
        <f t="shared" si="6"/>
        <v>64.75</v>
      </c>
      <c r="W17" s="94"/>
    </row>
    <row r="18" spans="1:23" ht="31.9" customHeight="1">
      <c r="A18" s="42">
        <f t="shared" si="0"/>
        <v>8</v>
      </c>
      <c r="B18" s="186">
        <v>2006</v>
      </c>
      <c r="C18" s="39" t="s">
        <v>161</v>
      </c>
      <c r="D18" s="187" t="s">
        <v>235</v>
      </c>
      <c r="E18" s="188" t="s">
        <v>19</v>
      </c>
      <c r="F18" s="105" t="s">
        <v>162</v>
      </c>
      <c r="G18" s="51" t="s">
        <v>163</v>
      </c>
      <c r="H18" s="49" t="s">
        <v>164</v>
      </c>
      <c r="I18" s="148" t="s">
        <v>105</v>
      </c>
      <c r="J18" s="140">
        <v>5.9</v>
      </c>
      <c r="K18" s="140">
        <v>6.5</v>
      </c>
      <c r="L18" s="140">
        <v>6.6</v>
      </c>
      <c r="M18" s="140">
        <v>6.6</v>
      </c>
      <c r="N18" s="140">
        <f t="shared" si="1"/>
        <v>25.6</v>
      </c>
      <c r="O18" s="64">
        <f>N18/0.4</f>
        <v>64</v>
      </c>
      <c r="P18" s="141">
        <f t="shared" si="3"/>
        <v>7</v>
      </c>
      <c r="Q18" s="140">
        <v>128.5</v>
      </c>
      <c r="R18" s="64">
        <f>Q18/2</f>
        <v>64.25</v>
      </c>
      <c r="S18" s="141">
        <f t="shared" si="5"/>
        <v>8</v>
      </c>
      <c r="T18" s="142"/>
      <c r="U18" s="142"/>
      <c r="V18" s="71">
        <f t="shared" si="6"/>
        <v>64.125</v>
      </c>
      <c r="W18" s="94"/>
    </row>
    <row r="19" spans="1:23" ht="31.9" customHeight="1">
      <c r="A19" s="42">
        <f t="shared" si="0"/>
        <v>9</v>
      </c>
      <c r="B19" s="48">
        <v>2008</v>
      </c>
      <c r="C19" s="106" t="s">
        <v>155</v>
      </c>
      <c r="D19" s="51" t="s">
        <v>156</v>
      </c>
      <c r="E19" s="48" t="s">
        <v>19</v>
      </c>
      <c r="F19" s="44" t="s">
        <v>120</v>
      </c>
      <c r="G19" s="51" t="s">
        <v>39</v>
      </c>
      <c r="H19" s="49" t="s">
        <v>121</v>
      </c>
      <c r="I19" s="207" t="s">
        <v>122</v>
      </c>
      <c r="J19" s="140">
        <v>6.5</v>
      </c>
      <c r="K19" s="140">
        <v>6.4</v>
      </c>
      <c r="L19" s="140">
        <v>6.3</v>
      </c>
      <c r="M19" s="140">
        <v>6.3</v>
      </c>
      <c r="N19" s="140">
        <f t="shared" si="1"/>
        <v>25.5</v>
      </c>
      <c r="O19" s="64">
        <f>N19/0.4</f>
        <v>63.75</v>
      </c>
      <c r="P19" s="141">
        <f t="shared" si="3"/>
        <v>9</v>
      </c>
      <c r="Q19" s="140">
        <v>127.5</v>
      </c>
      <c r="R19" s="64">
        <f>Q19/2</f>
        <v>63.75</v>
      </c>
      <c r="S19" s="141">
        <f t="shared" si="5"/>
        <v>9</v>
      </c>
      <c r="T19" s="142"/>
      <c r="U19" s="142"/>
      <c r="V19" s="64">
        <f t="shared" si="6"/>
        <v>63.75</v>
      </c>
      <c r="W19" s="94"/>
    </row>
    <row r="20" spans="1:23" ht="31.9" customHeight="1">
      <c r="A20" s="42">
        <f t="shared" si="0"/>
        <v>10</v>
      </c>
      <c r="B20" s="48">
        <v>1983</v>
      </c>
      <c r="C20" s="38" t="s">
        <v>138</v>
      </c>
      <c r="D20" s="51" t="s">
        <v>139</v>
      </c>
      <c r="E20" s="48" t="s">
        <v>19</v>
      </c>
      <c r="F20" s="47" t="s">
        <v>140</v>
      </c>
      <c r="G20" s="51" t="s">
        <v>39</v>
      </c>
      <c r="H20" s="49" t="s">
        <v>141</v>
      </c>
      <c r="I20" s="148" t="s">
        <v>142</v>
      </c>
      <c r="J20" s="140">
        <v>6.5</v>
      </c>
      <c r="K20" s="140">
        <v>6.2</v>
      </c>
      <c r="L20" s="140">
        <v>6.3</v>
      </c>
      <c r="M20" s="140">
        <v>6.4</v>
      </c>
      <c r="N20" s="140">
        <f t="shared" si="1"/>
        <v>25.4</v>
      </c>
      <c r="O20" s="64">
        <f>N20/0.4-0.5</f>
        <v>62.999999999999993</v>
      </c>
      <c r="P20" s="141">
        <f t="shared" si="3"/>
        <v>12</v>
      </c>
      <c r="Q20" s="140">
        <v>127</v>
      </c>
      <c r="R20" s="64">
        <f>Q20/2-0.5</f>
        <v>63</v>
      </c>
      <c r="S20" s="141">
        <f t="shared" si="5"/>
        <v>10</v>
      </c>
      <c r="T20" s="142"/>
      <c r="U20" s="142">
        <v>1</v>
      </c>
      <c r="V20" s="64">
        <f t="shared" si="6"/>
        <v>63</v>
      </c>
      <c r="W20" s="94"/>
    </row>
    <row r="21" spans="1:23" ht="31.9" customHeight="1">
      <c r="A21" s="42">
        <f t="shared" si="0"/>
        <v>11</v>
      </c>
      <c r="B21" s="82" t="s">
        <v>188</v>
      </c>
      <c r="C21" s="5" t="s">
        <v>189</v>
      </c>
      <c r="D21" s="51" t="s">
        <v>186</v>
      </c>
      <c r="E21" s="48" t="s">
        <v>19</v>
      </c>
      <c r="F21" s="104" t="s">
        <v>245</v>
      </c>
      <c r="G21" s="51"/>
      <c r="H21" s="49" t="s">
        <v>243</v>
      </c>
      <c r="I21" s="50" t="s">
        <v>21</v>
      </c>
      <c r="J21" s="140">
        <v>6.2</v>
      </c>
      <c r="K21" s="140">
        <v>6.2</v>
      </c>
      <c r="L21" s="140">
        <v>6.4</v>
      </c>
      <c r="M21" s="140">
        <v>6.3</v>
      </c>
      <c r="N21" s="140">
        <f t="shared" si="1"/>
        <v>25.1</v>
      </c>
      <c r="O21" s="64">
        <f>N21/0.4-0.5</f>
        <v>62.25</v>
      </c>
      <c r="P21" s="141">
        <f t="shared" si="3"/>
        <v>13</v>
      </c>
      <c r="Q21" s="140">
        <v>124.5</v>
      </c>
      <c r="R21" s="64">
        <f>Q21/2-0.5</f>
        <v>61.75</v>
      </c>
      <c r="S21" s="141">
        <f t="shared" si="5"/>
        <v>11</v>
      </c>
      <c r="T21" s="142"/>
      <c r="U21" s="142">
        <v>1</v>
      </c>
      <c r="V21" s="64">
        <f t="shared" si="6"/>
        <v>62</v>
      </c>
      <c r="W21" s="94"/>
    </row>
    <row r="22" spans="1:23" ht="31.9" customHeight="1">
      <c r="A22" s="42">
        <f t="shared" si="0"/>
        <v>12</v>
      </c>
      <c r="B22" s="48">
        <v>2006</v>
      </c>
      <c r="C22" s="5" t="s">
        <v>116</v>
      </c>
      <c r="D22" s="51"/>
      <c r="E22" s="48" t="s">
        <v>19</v>
      </c>
      <c r="F22" s="5" t="s">
        <v>117</v>
      </c>
      <c r="G22" s="51" t="s">
        <v>39</v>
      </c>
      <c r="H22" s="49"/>
      <c r="I22" s="50" t="s">
        <v>21</v>
      </c>
      <c r="J22" s="140">
        <v>6.4</v>
      </c>
      <c r="K22" s="140">
        <v>6.3</v>
      </c>
      <c r="L22" s="140">
        <v>6.4</v>
      </c>
      <c r="M22" s="140">
        <v>6.4</v>
      </c>
      <c r="N22" s="140">
        <f t="shared" si="1"/>
        <v>25.5</v>
      </c>
      <c r="O22" s="64">
        <f>N22/0.4-0.5</f>
        <v>63.25</v>
      </c>
      <c r="P22" s="141">
        <f t="shared" si="3"/>
        <v>10</v>
      </c>
      <c r="Q22" s="140">
        <v>115.5</v>
      </c>
      <c r="R22" s="64">
        <f>Q22/2-0.5</f>
        <v>57.25</v>
      </c>
      <c r="S22" s="141">
        <f t="shared" si="5"/>
        <v>13</v>
      </c>
      <c r="T22" s="142"/>
      <c r="U22" s="142">
        <v>1</v>
      </c>
      <c r="V22" s="64">
        <f t="shared" si="6"/>
        <v>60.25</v>
      </c>
      <c r="W22" s="94"/>
    </row>
    <row r="23" spans="1:23" ht="31.9" customHeight="1">
      <c r="A23" s="42">
        <f t="shared" si="0"/>
        <v>13</v>
      </c>
      <c r="B23" s="48">
        <v>2006</v>
      </c>
      <c r="C23" s="184" t="s">
        <v>187</v>
      </c>
      <c r="D23" s="51"/>
      <c r="E23" s="48" t="s">
        <v>19</v>
      </c>
      <c r="F23" s="104" t="s">
        <v>245</v>
      </c>
      <c r="G23" s="51"/>
      <c r="H23" s="49" t="s">
        <v>243</v>
      </c>
      <c r="I23" s="50" t="s">
        <v>21</v>
      </c>
      <c r="J23" s="140">
        <v>6.5</v>
      </c>
      <c r="K23" s="140">
        <v>6.2</v>
      </c>
      <c r="L23" s="140">
        <v>6.3</v>
      </c>
      <c r="M23" s="140">
        <v>6.3</v>
      </c>
      <c r="N23" s="140">
        <f t="shared" si="1"/>
        <v>25.3</v>
      </c>
      <c r="O23" s="64">
        <f>N23/0.4</f>
        <v>63.25</v>
      </c>
      <c r="P23" s="141">
        <f t="shared" si="3"/>
        <v>10</v>
      </c>
      <c r="Q23" s="140">
        <v>111.5</v>
      </c>
      <c r="R23" s="64">
        <f>Q23/2</f>
        <v>55.75</v>
      </c>
      <c r="S23" s="141">
        <f t="shared" si="5"/>
        <v>14</v>
      </c>
      <c r="T23" s="142"/>
      <c r="U23" s="142"/>
      <c r="V23" s="64">
        <f t="shared" si="6"/>
        <v>59.5</v>
      </c>
      <c r="W23" s="94"/>
    </row>
    <row r="24" spans="1:23" ht="31.9" customHeight="1">
      <c r="A24" s="42">
        <f t="shared" si="0"/>
        <v>14</v>
      </c>
      <c r="B24" s="48">
        <v>2008</v>
      </c>
      <c r="C24" s="191" t="s">
        <v>190</v>
      </c>
      <c r="D24" s="51" t="s">
        <v>191</v>
      </c>
      <c r="E24" s="48" t="s">
        <v>19</v>
      </c>
      <c r="F24" s="105" t="s">
        <v>192</v>
      </c>
      <c r="G24" s="192" t="s">
        <v>193</v>
      </c>
      <c r="H24" s="49" t="s">
        <v>194</v>
      </c>
      <c r="I24" s="50" t="s">
        <v>21</v>
      </c>
      <c r="J24" s="140">
        <v>5.9</v>
      </c>
      <c r="K24" s="140">
        <v>5.8</v>
      </c>
      <c r="L24" s="140">
        <v>6</v>
      </c>
      <c r="M24" s="140">
        <v>6</v>
      </c>
      <c r="N24" s="140">
        <f t="shared" si="1"/>
        <v>23.7</v>
      </c>
      <c r="O24" s="64">
        <f>N24/0.4</f>
        <v>59.249999999999993</v>
      </c>
      <c r="P24" s="141">
        <f t="shared" si="3"/>
        <v>15</v>
      </c>
      <c r="Q24" s="140">
        <v>115</v>
      </c>
      <c r="R24" s="64">
        <f>Q24/2</f>
        <v>57.5</v>
      </c>
      <c r="S24" s="141">
        <f t="shared" si="5"/>
        <v>12</v>
      </c>
      <c r="T24" s="142"/>
      <c r="U24" s="142"/>
      <c r="V24" s="64">
        <f t="shared" si="6"/>
        <v>58.375</v>
      </c>
      <c r="W24" s="94"/>
    </row>
    <row r="25" spans="1:23" ht="31.9" customHeight="1">
      <c r="A25" s="42">
        <f t="shared" si="0"/>
        <v>15</v>
      </c>
      <c r="B25" s="48">
        <v>1981</v>
      </c>
      <c r="C25" s="194" t="s">
        <v>220</v>
      </c>
      <c r="D25" s="51"/>
      <c r="E25" s="48" t="s">
        <v>19</v>
      </c>
      <c r="F25" s="66" t="s">
        <v>218</v>
      </c>
      <c r="G25" s="51" t="s">
        <v>39</v>
      </c>
      <c r="H25" s="49" t="s">
        <v>219</v>
      </c>
      <c r="I25" s="50" t="s">
        <v>81</v>
      </c>
      <c r="J25" s="79">
        <v>5.8</v>
      </c>
      <c r="K25" s="79">
        <v>6</v>
      </c>
      <c r="L25" s="79">
        <v>5.9</v>
      </c>
      <c r="M25" s="79">
        <v>6</v>
      </c>
      <c r="N25" s="79">
        <f t="shared" si="1"/>
        <v>23.700000000000003</v>
      </c>
      <c r="O25" s="71">
        <f>N25/0.4</f>
        <v>59.250000000000007</v>
      </c>
      <c r="P25" s="141">
        <f t="shared" si="3"/>
        <v>14</v>
      </c>
      <c r="Q25" s="79">
        <v>110.5</v>
      </c>
      <c r="R25" s="71">
        <f>Q25/2</f>
        <v>55.25</v>
      </c>
      <c r="S25" s="141">
        <f t="shared" si="5"/>
        <v>15</v>
      </c>
      <c r="T25" s="81"/>
      <c r="U25" s="81"/>
      <c r="V25" s="71">
        <f t="shared" si="6"/>
        <v>57.25</v>
      </c>
      <c r="W25" s="94"/>
    </row>
    <row r="26" spans="1:23" ht="31.9" customHeight="1">
      <c r="A26" s="42"/>
      <c r="B26" s="82" t="s">
        <v>188</v>
      </c>
      <c r="C26" s="5" t="s">
        <v>189</v>
      </c>
      <c r="D26" s="51" t="s">
        <v>186</v>
      </c>
      <c r="E26" s="48" t="s">
        <v>19</v>
      </c>
      <c r="F26" s="104" t="s">
        <v>244</v>
      </c>
      <c r="G26" s="177"/>
      <c r="H26" s="49" t="s">
        <v>243</v>
      </c>
      <c r="I26" s="50" t="s">
        <v>21</v>
      </c>
      <c r="J26" s="293" t="s">
        <v>247</v>
      </c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5"/>
      <c r="W26" s="94"/>
    </row>
    <row r="27" spans="1:23" ht="30" customHeight="1">
      <c r="A27" s="73"/>
      <c r="B27" s="73"/>
      <c r="C27" s="87"/>
      <c r="D27" s="85"/>
      <c r="E27" s="83"/>
      <c r="F27" s="88"/>
      <c r="G27" s="85"/>
      <c r="H27" s="86"/>
      <c r="I27" s="89"/>
      <c r="J27" s="76"/>
      <c r="K27" s="76"/>
      <c r="L27" s="76"/>
      <c r="M27" s="76"/>
      <c r="N27" s="76"/>
      <c r="O27" s="95"/>
      <c r="P27" s="77"/>
      <c r="Q27" s="76"/>
      <c r="R27" s="95"/>
      <c r="S27" s="77"/>
      <c r="T27" s="78"/>
      <c r="U27" s="78"/>
      <c r="V27" s="96"/>
      <c r="W27" s="97"/>
    </row>
    <row r="28" spans="1:23" ht="30" customHeight="1">
      <c r="A28" s="98"/>
      <c r="B28" s="98"/>
      <c r="C28" s="16" t="s">
        <v>2</v>
      </c>
      <c r="D28" s="57"/>
      <c r="E28" s="57"/>
      <c r="F28" s="58"/>
      <c r="G28" s="58"/>
      <c r="H28" s="59"/>
      <c r="I28" s="57" t="s">
        <v>38</v>
      </c>
      <c r="J28" s="3"/>
      <c r="K28" s="3"/>
      <c r="L28" s="99"/>
      <c r="M28" s="99"/>
      <c r="N28" s="99"/>
      <c r="O28" s="99"/>
      <c r="P28" s="98"/>
      <c r="Q28" s="98"/>
      <c r="R28" s="98"/>
      <c r="S28" s="98"/>
      <c r="T28" s="98"/>
      <c r="U28" s="98"/>
      <c r="V28" s="98"/>
      <c r="W28" s="98"/>
    </row>
    <row r="29" spans="1:23" ht="30" customHeight="1">
      <c r="A29" s="98"/>
      <c r="B29" s="98"/>
      <c r="C29" s="21" t="s">
        <v>3</v>
      </c>
      <c r="D29" s="60"/>
      <c r="E29" s="60"/>
      <c r="F29" s="56"/>
      <c r="G29" s="56"/>
      <c r="H29" s="61"/>
      <c r="I29" s="56" t="s">
        <v>25</v>
      </c>
      <c r="J29" s="3"/>
      <c r="K29" s="3"/>
      <c r="L29" s="99"/>
      <c r="M29" s="99"/>
      <c r="N29" s="99"/>
      <c r="O29" s="99"/>
      <c r="P29" s="98"/>
      <c r="Q29" s="98"/>
      <c r="R29" s="98"/>
      <c r="S29" s="98"/>
      <c r="T29" s="98"/>
      <c r="U29" s="98"/>
      <c r="V29" s="98"/>
      <c r="W29" s="98"/>
    </row>
  </sheetData>
  <sortState ref="A11:W25">
    <sortCondition ref="A11"/>
  </sortState>
  <mergeCells count="24">
    <mergeCell ref="J26:V26"/>
    <mergeCell ref="W9:W10"/>
    <mergeCell ref="A5:W5"/>
    <mergeCell ref="A6:W6"/>
    <mergeCell ref="I9:I10"/>
    <mergeCell ref="J9:P9"/>
    <mergeCell ref="Q9:S9"/>
    <mergeCell ref="T9:T10"/>
    <mergeCell ref="U9:U10"/>
    <mergeCell ref="A1:W1"/>
    <mergeCell ref="A2:W2"/>
    <mergeCell ref="A3:W3"/>
    <mergeCell ref="A4:W4"/>
    <mergeCell ref="V9:V10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view="pageBreakPreview" zoomScaleNormal="60" zoomScaleSheetLayoutView="100" workbookViewId="0">
      <selection activeCell="A5" sqref="A5:V5"/>
    </sheetView>
  </sheetViews>
  <sheetFormatPr defaultColWidth="9.140625" defaultRowHeight="12.75"/>
  <cols>
    <col min="1" max="1" width="4.7109375" style="111" customWidth="1"/>
    <col min="2" max="2" width="6.7109375" style="111" hidden="1" customWidth="1"/>
    <col min="3" max="3" width="24.7109375" style="135" customWidth="1"/>
    <col min="4" max="4" width="8.7109375" style="135" hidden="1" customWidth="1"/>
    <col min="5" max="5" width="6.7109375" style="135" customWidth="1"/>
    <col min="6" max="6" width="36.7109375" style="135" customWidth="1"/>
    <col min="7" max="7" width="8.7109375" style="135" hidden="1" customWidth="1"/>
    <col min="8" max="8" width="17.7109375" style="135" hidden="1" customWidth="1"/>
    <col min="9" max="9" width="22.7109375" style="135" customWidth="1"/>
    <col min="10" max="10" width="6.7109375" style="111" customWidth="1"/>
    <col min="11" max="11" width="8.7109375" style="111" customWidth="1"/>
    <col min="12" max="12" width="4.7109375" style="111" customWidth="1"/>
    <col min="13" max="13" width="6.7109375" style="111" customWidth="1"/>
    <col min="14" max="14" width="8.7109375" style="111" customWidth="1"/>
    <col min="15" max="15" width="4.7109375" style="111" customWidth="1"/>
    <col min="16" max="16" width="6.7109375" style="111" customWidth="1"/>
    <col min="17" max="17" width="8.7109375" style="111" customWidth="1"/>
    <col min="18" max="20" width="4.7109375" style="111" customWidth="1"/>
    <col min="21" max="21" width="6.7109375" style="111" customWidth="1"/>
    <col min="22" max="22" width="8.7109375" style="111" customWidth="1"/>
    <col min="23" max="23" width="6.7109375" style="111" hidden="1" customWidth="1"/>
    <col min="24" max="16384" width="9.140625" style="111"/>
  </cols>
  <sheetData>
    <row r="1" spans="1:25" ht="31.9" customHeight="1">
      <c r="A1" s="227" t="s">
        <v>36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</row>
    <row r="2" spans="1:25" s="112" customFormat="1" ht="31.9" customHeight="1">
      <c r="A2" s="228" t="s">
        <v>223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</row>
    <row r="3" spans="1:25" s="112" customFormat="1" ht="31.9" customHeight="1">
      <c r="A3" s="227" t="s">
        <v>7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</row>
    <row r="4" spans="1:25" ht="31.9" customHeight="1">
      <c r="A4" s="227" t="s">
        <v>14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</row>
    <row r="5" spans="1:25" ht="31.9" customHeight="1">
      <c r="A5" s="302" t="s">
        <v>50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195"/>
    </row>
    <row r="6" spans="1:25" ht="31.9" customHeight="1">
      <c r="A6" s="227" t="s">
        <v>77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195"/>
    </row>
    <row r="7" spans="1:25" ht="31.9" customHeight="1">
      <c r="A7" s="303" t="s">
        <v>248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</row>
    <row r="8" spans="1:25" s="115" customFormat="1" ht="31.9" customHeight="1">
      <c r="A8" s="10" t="s">
        <v>26</v>
      </c>
      <c r="B8" s="10"/>
      <c r="C8" s="53"/>
      <c r="D8" s="54"/>
      <c r="E8" s="54"/>
      <c r="F8" s="55"/>
      <c r="G8" s="113"/>
      <c r="H8" s="113"/>
      <c r="I8" s="113"/>
      <c r="J8" s="114"/>
      <c r="K8" s="114"/>
      <c r="L8" s="114"/>
      <c r="M8" s="114"/>
      <c r="N8" s="114"/>
      <c r="O8" s="114"/>
      <c r="P8" s="114"/>
      <c r="Q8" s="114"/>
      <c r="R8" s="226" t="s">
        <v>131</v>
      </c>
      <c r="S8" s="226"/>
      <c r="T8" s="226"/>
      <c r="U8" s="226"/>
      <c r="V8" s="226"/>
      <c r="W8" s="226"/>
    </row>
    <row r="9" spans="1:25" ht="20.100000000000001" customHeight="1">
      <c r="A9" s="216" t="s">
        <v>1</v>
      </c>
      <c r="B9" s="223" t="s">
        <v>15</v>
      </c>
      <c r="C9" s="244" t="s">
        <v>12</v>
      </c>
      <c r="D9" s="235" t="s">
        <v>10</v>
      </c>
      <c r="E9" s="224" t="s">
        <v>9</v>
      </c>
      <c r="F9" s="235" t="s">
        <v>13</v>
      </c>
      <c r="G9" s="235" t="s">
        <v>10</v>
      </c>
      <c r="H9" s="235" t="s">
        <v>8</v>
      </c>
      <c r="I9" s="238" t="s">
        <v>4</v>
      </c>
      <c r="J9" s="240" t="s">
        <v>27</v>
      </c>
      <c r="K9" s="241"/>
      <c r="L9" s="242"/>
      <c r="M9" s="240" t="s">
        <v>5</v>
      </c>
      <c r="N9" s="241"/>
      <c r="O9" s="242"/>
      <c r="P9" s="240" t="s">
        <v>28</v>
      </c>
      <c r="Q9" s="241"/>
      <c r="R9" s="242"/>
      <c r="S9" s="247" t="s">
        <v>17</v>
      </c>
      <c r="T9" s="248" t="s">
        <v>18</v>
      </c>
      <c r="U9" s="216" t="s">
        <v>6</v>
      </c>
      <c r="V9" s="209" t="s">
        <v>16</v>
      </c>
      <c r="W9" s="230" t="s">
        <v>31</v>
      </c>
    </row>
    <row r="10" spans="1:25" ht="39.950000000000003" customHeight="1">
      <c r="A10" s="243"/>
      <c r="B10" s="223"/>
      <c r="C10" s="245"/>
      <c r="D10" s="236"/>
      <c r="E10" s="246"/>
      <c r="F10" s="237"/>
      <c r="G10" s="236"/>
      <c r="H10" s="237"/>
      <c r="I10" s="239"/>
      <c r="J10" s="62" t="s">
        <v>11</v>
      </c>
      <c r="K10" s="63" t="s">
        <v>0</v>
      </c>
      <c r="L10" s="62" t="s">
        <v>1</v>
      </c>
      <c r="M10" s="62" t="s">
        <v>11</v>
      </c>
      <c r="N10" s="63" t="s">
        <v>0</v>
      </c>
      <c r="O10" s="62" t="s">
        <v>1</v>
      </c>
      <c r="P10" s="62" t="s">
        <v>11</v>
      </c>
      <c r="Q10" s="63" t="s">
        <v>0</v>
      </c>
      <c r="R10" s="62" t="s">
        <v>1</v>
      </c>
      <c r="S10" s="247"/>
      <c r="T10" s="249"/>
      <c r="U10" s="243"/>
      <c r="V10" s="250"/>
      <c r="W10" s="231"/>
      <c r="Y10" s="116"/>
    </row>
    <row r="11" spans="1:25" ht="25.15" customHeight="1">
      <c r="A11" s="299" t="s">
        <v>70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1"/>
      <c r="W11" s="196"/>
      <c r="Y11" s="116"/>
    </row>
    <row r="12" spans="1:25" ht="31.9" customHeight="1">
      <c r="A12" s="65">
        <f>RANK(V12,$V$12:$V$13,0)</f>
        <v>1</v>
      </c>
      <c r="B12" s="48">
        <v>2014</v>
      </c>
      <c r="C12" s="193" t="s">
        <v>211</v>
      </c>
      <c r="D12" s="51"/>
      <c r="E12" s="48" t="s">
        <v>19</v>
      </c>
      <c r="F12" s="47" t="s">
        <v>98</v>
      </c>
      <c r="G12" s="137" t="s">
        <v>99</v>
      </c>
      <c r="H12" s="138" t="s">
        <v>100</v>
      </c>
      <c r="I12" s="50" t="s">
        <v>21</v>
      </c>
      <c r="J12" s="37">
        <v>121</v>
      </c>
      <c r="K12" s="23">
        <f t="shared" ref="K12:K13" si="0">ROUND(J12/1.8,5)</f>
        <v>67.222219999999993</v>
      </c>
      <c r="L12" s="80">
        <f>RANK(K12,K$12:K$13,0)</f>
        <v>1</v>
      </c>
      <c r="M12" s="37">
        <v>117.5</v>
      </c>
      <c r="N12" s="23">
        <f t="shared" ref="N12:N13" si="1">ROUND(M12/1.8,5)</f>
        <v>65.277780000000007</v>
      </c>
      <c r="O12" s="80">
        <f>RANK(N12,N$12:N$13,0)</f>
        <v>1</v>
      </c>
      <c r="P12" s="37">
        <v>113.5</v>
      </c>
      <c r="Q12" s="23">
        <f t="shared" ref="Q12:Q13" si="2">ROUND(P12/1.8,5)</f>
        <v>63.05556</v>
      </c>
      <c r="R12" s="80">
        <f>RANK(Q12,Q$12:Q$13,0)</f>
        <v>2</v>
      </c>
      <c r="S12" s="43">
        <v>1</v>
      </c>
      <c r="T12" s="43"/>
      <c r="U12" s="37">
        <f t="shared" ref="U12" si="3">J12+M12+P12</f>
        <v>352</v>
      </c>
      <c r="V12" s="70">
        <f t="shared" ref="V12:V13" si="4">ROUND(U12/1.8/3,5)</f>
        <v>65.185190000000006</v>
      </c>
      <c r="W12" s="117"/>
    </row>
    <row r="13" spans="1:25" ht="31.9" customHeight="1">
      <c r="A13" s="65">
        <f>RANK(V13,$V$12:$V$13,0)</f>
        <v>2</v>
      </c>
      <c r="B13" s="48">
        <v>2012</v>
      </c>
      <c r="C13" s="39" t="s">
        <v>221</v>
      </c>
      <c r="D13" s="51"/>
      <c r="E13" s="48" t="s">
        <v>19</v>
      </c>
      <c r="F13" s="47" t="s">
        <v>234</v>
      </c>
      <c r="G13" s="51"/>
      <c r="H13" s="49" t="s">
        <v>209</v>
      </c>
      <c r="I13" s="148" t="s">
        <v>21</v>
      </c>
      <c r="J13" s="37">
        <v>118.5</v>
      </c>
      <c r="K13" s="23">
        <f t="shared" si="0"/>
        <v>65.833330000000004</v>
      </c>
      <c r="L13" s="80">
        <f>RANK(K13,K$12:K$13,0)</f>
        <v>2</v>
      </c>
      <c r="M13" s="37">
        <v>113</v>
      </c>
      <c r="N13" s="23">
        <f t="shared" si="1"/>
        <v>62.77778</v>
      </c>
      <c r="O13" s="80">
        <f>RANK(N13,N$12:N$13,0)</f>
        <v>2</v>
      </c>
      <c r="P13" s="37">
        <v>117.5</v>
      </c>
      <c r="Q13" s="23">
        <f t="shared" si="2"/>
        <v>65.277780000000007</v>
      </c>
      <c r="R13" s="80">
        <f>RANK(Q13,Q$12:Q$13,0)</f>
        <v>1</v>
      </c>
      <c r="S13" s="43"/>
      <c r="T13" s="43"/>
      <c r="U13" s="37">
        <f t="shared" ref="U13" si="5">J13+M13+P13</f>
        <v>349</v>
      </c>
      <c r="V13" s="70">
        <f t="shared" si="4"/>
        <v>64.629630000000006</v>
      </c>
      <c r="W13" s="117"/>
    </row>
    <row r="14" spans="1:25" ht="31.9" customHeight="1">
      <c r="A14" s="65"/>
      <c r="B14" s="48">
        <v>2010</v>
      </c>
      <c r="C14" s="39" t="s">
        <v>204</v>
      </c>
      <c r="D14" s="51"/>
      <c r="E14" s="48" t="s">
        <v>19</v>
      </c>
      <c r="F14" s="185" t="s">
        <v>246</v>
      </c>
      <c r="G14" s="51" t="s">
        <v>239</v>
      </c>
      <c r="H14" s="49" t="s">
        <v>242</v>
      </c>
      <c r="I14" s="50" t="s">
        <v>21</v>
      </c>
      <c r="J14" s="296" t="s">
        <v>247</v>
      </c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8"/>
      <c r="W14" s="117"/>
    </row>
    <row r="15" spans="1:25" ht="31.9" customHeight="1">
      <c r="A15" s="65" t="s">
        <v>249</v>
      </c>
      <c r="B15" s="48">
        <v>2010</v>
      </c>
      <c r="C15" s="39" t="s">
        <v>204</v>
      </c>
      <c r="D15" s="51"/>
      <c r="E15" s="48" t="s">
        <v>19</v>
      </c>
      <c r="F15" s="185" t="s">
        <v>246</v>
      </c>
      <c r="G15" s="51" t="s">
        <v>239</v>
      </c>
      <c r="H15" s="49" t="s">
        <v>242</v>
      </c>
      <c r="I15" s="50" t="s">
        <v>21</v>
      </c>
      <c r="J15" s="37">
        <v>117.5</v>
      </c>
      <c r="K15" s="23">
        <f t="shared" ref="K15" si="6">ROUND(J15/1.8,5)</f>
        <v>65.277780000000007</v>
      </c>
      <c r="L15" s="80"/>
      <c r="M15" s="37">
        <v>112</v>
      </c>
      <c r="N15" s="23">
        <f t="shared" ref="N15" si="7">ROUND(M15/1.8,5)</f>
        <v>62.22222</v>
      </c>
      <c r="O15" s="80"/>
      <c r="P15" s="37">
        <v>111</v>
      </c>
      <c r="Q15" s="23">
        <f t="shared" ref="Q15" si="8">ROUND(P15/1.8,5)</f>
        <v>61.666670000000003</v>
      </c>
      <c r="R15" s="80"/>
      <c r="S15" s="43"/>
      <c r="T15" s="43"/>
      <c r="U15" s="37">
        <f>J15+M15+P15</f>
        <v>340.5</v>
      </c>
      <c r="V15" s="70">
        <f t="shared" ref="V15" si="9">ROUND(U15/1.8/3,5)</f>
        <v>63.05556</v>
      </c>
      <c r="W15" s="117"/>
    </row>
    <row r="16" spans="1:25" ht="25.15" customHeight="1">
      <c r="A16" s="299" t="s">
        <v>66</v>
      </c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1"/>
      <c r="W16" s="122"/>
    </row>
    <row r="17" spans="1:23" ht="31.9" customHeight="1">
      <c r="A17" s="65">
        <f>RANK(V17,$V$17:$V$19,0)</f>
        <v>1</v>
      </c>
      <c r="B17" s="48">
        <v>2001</v>
      </c>
      <c r="C17" s="36" t="s">
        <v>203</v>
      </c>
      <c r="D17" s="51"/>
      <c r="E17" s="48" t="s">
        <v>19</v>
      </c>
      <c r="F17" s="46" t="s">
        <v>240</v>
      </c>
      <c r="G17" s="51"/>
      <c r="H17" s="49" t="s">
        <v>241</v>
      </c>
      <c r="I17" s="148" t="s">
        <v>21</v>
      </c>
      <c r="J17" s="37">
        <v>117.5</v>
      </c>
      <c r="K17" s="23">
        <f>ROUND(J17/1.8,5)</f>
        <v>65.277780000000007</v>
      </c>
      <c r="L17" s="80">
        <f>RANK(K17,K$17:K$19,0)</f>
        <v>2</v>
      </c>
      <c r="M17" s="37">
        <v>120.5</v>
      </c>
      <c r="N17" s="23">
        <f>ROUND(M17/1.8,5)</f>
        <v>66.94444</v>
      </c>
      <c r="O17" s="80">
        <f>RANK(N17,N$17:N$19,0)</f>
        <v>1</v>
      </c>
      <c r="P17" s="37">
        <v>119</v>
      </c>
      <c r="Q17" s="23">
        <f>ROUND(P17/1.8,5)</f>
        <v>66.111109999999996</v>
      </c>
      <c r="R17" s="80">
        <f>RANK(Q17,Q$17:Q$19,0)</f>
        <v>2</v>
      </c>
      <c r="S17" s="43"/>
      <c r="T17" s="43"/>
      <c r="U17" s="37">
        <f>J17+M17+P17</f>
        <v>357</v>
      </c>
      <c r="V17" s="70">
        <f>ROUND(U17/1.8/3,5)</f>
        <v>66.111109999999996</v>
      </c>
      <c r="W17" s="122"/>
    </row>
    <row r="18" spans="1:23" ht="31.9" customHeight="1">
      <c r="A18" s="65">
        <f>RANK(V18,$V$17:$V$19,0)</f>
        <v>2</v>
      </c>
      <c r="B18" s="48">
        <v>2007</v>
      </c>
      <c r="C18" s="39" t="s">
        <v>207</v>
      </c>
      <c r="D18" s="51"/>
      <c r="E18" s="48" t="s">
        <v>19</v>
      </c>
      <c r="F18" s="44" t="s">
        <v>210</v>
      </c>
      <c r="G18" s="51" t="s">
        <v>208</v>
      </c>
      <c r="H18" s="49" t="s">
        <v>209</v>
      </c>
      <c r="I18" s="50" t="s">
        <v>21</v>
      </c>
      <c r="J18" s="37">
        <v>116</v>
      </c>
      <c r="K18" s="23">
        <f>ROUND(J18/1.8,5)</f>
        <v>64.44444</v>
      </c>
      <c r="L18" s="80">
        <f>RANK(K18,K$17:K$19,0)</f>
        <v>3</v>
      </c>
      <c r="M18" s="37">
        <v>118</v>
      </c>
      <c r="N18" s="23">
        <f>ROUND(M18/1.8,5)</f>
        <v>65.55556</v>
      </c>
      <c r="O18" s="80">
        <f>RANK(N18,N$17:N$19,0)</f>
        <v>2</v>
      </c>
      <c r="P18" s="37">
        <v>119.5</v>
      </c>
      <c r="Q18" s="23">
        <f>ROUND(P18/1.8,5)</f>
        <v>66.388890000000004</v>
      </c>
      <c r="R18" s="80">
        <f>RANK(Q18,Q$17:Q$19,0)</f>
        <v>1</v>
      </c>
      <c r="S18" s="43"/>
      <c r="T18" s="43"/>
      <c r="U18" s="37">
        <f>J18+M18+P18</f>
        <v>353.5</v>
      </c>
      <c r="V18" s="70">
        <f>ROUND(U18/1.8/3,5)</f>
        <v>65.462959999999995</v>
      </c>
      <c r="W18" s="122"/>
    </row>
    <row r="19" spans="1:23" ht="31.9" customHeight="1">
      <c r="A19" s="65">
        <f>RANK(V19,$V$17:$V$19,0)</f>
        <v>3</v>
      </c>
      <c r="B19" s="48">
        <v>1986</v>
      </c>
      <c r="C19" s="147" t="s">
        <v>206</v>
      </c>
      <c r="D19" s="51" t="s">
        <v>205</v>
      </c>
      <c r="E19" s="48" t="s">
        <v>19</v>
      </c>
      <c r="F19" s="44" t="s">
        <v>210</v>
      </c>
      <c r="G19" s="51" t="s">
        <v>208</v>
      </c>
      <c r="H19" s="49" t="s">
        <v>209</v>
      </c>
      <c r="I19" s="50" t="s">
        <v>21</v>
      </c>
      <c r="J19" s="37">
        <v>121</v>
      </c>
      <c r="K19" s="23">
        <f>ROUND(J19/1.8,5)</f>
        <v>67.222219999999993</v>
      </c>
      <c r="L19" s="80">
        <f>RANK(K19,K$17:K$19,0)</f>
        <v>1</v>
      </c>
      <c r="M19" s="37">
        <v>115.5</v>
      </c>
      <c r="N19" s="23">
        <f>ROUND(M19/1.8,5)</f>
        <v>64.166669999999996</v>
      </c>
      <c r="O19" s="80">
        <f>RANK(N19,N$17:N$19,0)</f>
        <v>3</v>
      </c>
      <c r="P19" s="37">
        <v>116.5</v>
      </c>
      <c r="Q19" s="23">
        <f>ROUND(P19/1.8,5)</f>
        <v>64.722219999999993</v>
      </c>
      <c r="R19" s="80">
        <f>RANK(Q19,Q$17:Q$19,0)</f>
        <v>3</v>
      </c>
      <c r="S19" s="43">
        <v>1</v>
      </c>
      <c r="T19" s="43"/>
      <c r="U19" s="37">
        <f>J19+M19+P19</f>
        <v>353</v>
      </c>
      <c r="V19" s="70">
        <f>ROUND(U19/1.8/3,5)</f>
        <v>65.370369999999994</v>
      </c>
      <c r="W19" s="122"/>
    </row>
    <row r="20" spans="1:23" ht="31.9" customHeight="1">
      <c r="A20" s="232" t="s">
        <v>228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4"/>
      <c r="W20" s="117"/>
    </row>
    <row r="21" spans="1:23" ht="31.9" customHeight="1">
      <c r="A21" s="65">
        <v>1</v>
      </c>
      <c r="B21" s="48">
        <v>1986</v>
      </c>
      <c r="C21" s="2" t="s">
        <v>97</v>
      </c>
      <c r="D21" s="51"/>
      <c r="E21" s="48" t="s">
        <v>19</v>
      </c>
      <c r="F21" s="47" t="s">
        <v>98</v>
      </c>
      <c r="G21" s="137" t="s">
        <v>99</v>
      </c>
      <c r="H21" s="138" t="s">
        <v>100</v>
      </c>
      <c r="I21" s="50" t="s">
        <v>21</v>
      </c>
      <c r="J21" s="37">
        <v>149.5</v>
      </c>
      <c r="K21" s="23">
        <f>ROUND(J21/2.2,5)</f>
        <v>67.954549999999998</v>
      </c>
      <c r="L21" s="80">
        <v>1</v>
      </c>
      <c r="M21" s="37">
        <v>147</v>
      </c>
      <c r="N21" s="23">
        <f>ROUND(M21/2.2,5)</f>
        <v>66.818179999999998</v>
      </c>
      <c r="O21" s="80">
        <v>1</v>
      </c>
      <c r="P21" s="37">
        <v>149.5</v>
      </c>
      <c r="Q21" s="23">
        <f>ROUND(P21/2.2,5)</f>
        <v>67.954549999999998</v>
      </c>
      <c r="R21" s="80">
        <v>1</v>
      </c>
      <c r="S21" s="43"/>
      <c r="T21" s="43"/>
      <c r="U21" s="37">
        <f t="shared" ref="U21" si="10">J21+M21+P21</f>
        <v>446</v>
      </c>
      <c r="V21" s="70">
        <f>ROUND(U21/2.2/3,5)</f>
        <v>67.575760000000002</v>
      </c>
      <c r="W21" s="117"/>
    </row>
    <row r="22" spans="1:23" ht="30" customHeight="1">
      <c r="A22" s="24"/>
      <c r="B22" s="24"/>
      <c r="C22" s="28"/>
      <c r="D22" s="118"/>
      <c r="E22" s="118"/>
      <c r="F22" s="119"/>
      <c r="G22" s="120"/>
      <c r="H22" s="121"/>
      <c r="I22" s="33"/>
      <c r="J22" s="25"/>
      <c r="K22" s="26"/>
      <c r="L22" s="25"/>
      <c r="M22" s="25"/>
      <c r="N22" s="26"/>
      <c r="O22" s="25"/>
      <c r="P22" s="25"/>
      <c r="Q22" s="26"/>
      <c r="R22" s="25"/>
      <c r="S22" s="34"/>
      <c r="T22" s="34"/>
      <c r="U22" s="25"/>
      <c r="V22" s="27"/>
      <c r="W22" s="122"/>
    </row>
    <row r="23" spans="1:23" s="122" customFormat="1" ht="30" customHeight="1">
      <c r="A23" s="123"/>
      <c r="B23" s="123"/>
      <c r="C23" s="124" t="s">
        <v>2</v>
      </c>
      <c r="D23" s="125"/>
      <c r="E23" s="125"/>
      <c r="F23" s="126"/>
      <c r="G23" s="126"/>
      <c r="H23" s="127"/>
      <c r="I23" s="57" t="s">
        <v>38</v>
      </c>
      <c r="J23" s="3"/>
      <c r="K23" s="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8"/>
    </row>
    <row r="24" spans="1:23" s="128" customFormat="1" ht="30" customHeight="1">
      <c r="A24" s="129"/>
      <c r="B24" s="129"/>
      <c r="C24" s="130" t="s">
        <v>3</v>
      </c>
      <c r="D24" s="131"/>
      <c r="E24" s="131"/>
      <c r="F24" s="113"/>
      <c r="G24" s="113"/>
      <c r="H24" s="132"/>
      <c r="I24" s="56" t="s">
        <v>25</v>
      </c>
      <c r="J24" s="3"/>
      <c r="K24" s="3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11"/>
    </row>
    <row r="25" spans="1:23">
      <c r="C25" s="133"/>
      <c r="D25" s="133"/>
      <c r="E25" s="133"/>
      <c r="F25" s="133"/>
      <c r="G25" s="133"/>
      <c r="H25" s="133"/>
      <c r="I25" s="133"/>
      <c r="J25" s="134"/>
      <c r="K25" s="134"/>
    </row>
    <row r="26" spans="1:23">
      <c r="C26" s="133"/>
      <c r="D26" s="133"/>
      <c r="E26" s="133"/>
      <c r="F26" s="133"/>
      <c r="G26" s="133"/>
      <c r="H26" s="133"/>
      <c r="I26" s="133"/>
      <c r="J26" s="134"/>
      <c r="K26" s="134"/>
    </row>
  </sheetData>
  <sortState ref="A17:Y19">
    <sortCondition ref="A17"/>
  </sortState>
  <mergeCells count="29">
    <mergeCell ref="A1:W1"/>
    <mergeCell ref="A2:W2"/>
    <mergeCell ref="A3:W3"/>
    <mergeCell ref="A4:W4"/>
    <mergeCell ref="A7:W7"/>
    <mergeCell ref="M9:O9"/>
    <mergeCell ref="P9:R9"/>
    <mergeCell ref="A9:A10"/>
    <mergeCell ref="B9:B10"/>
    <mergeCell ref="C9:C10"/>
    <mergeCell ref="D9:D10"/>
    <mergeCell ref="E9:E10"/>
    <mergeCell ref="F9:F10"/>
    <mergeCell ref="J14:V14"/>
    <mergeCell ref="A16:V16"/>
    <mergeCell ref="A5:V5"/>
    <mergeCell ref="A6:V6"/>
    <mergeCell ref="A20:V20"/>
    <mergeCell ref="S9:S10"/>
    <mergeCell ref="T9:T10"/>
    <mergeCell ref="U9:U10"/>
    <mergeCell ref="V9:V10"/>
    <mergeCell ref="R8:W8"/>
    <mergeCell ref="W9:W10"/>
    <mergeCell ref="A11:V11"/>
    <mergeCell ref="G9:G10"/>
    <mergeCell ref="H9:H10"/>
    <mergeCell ref="I9:I10"/>
    <mergeCell ref="J9:L9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Мол</vt:lpstr>
      <vt:lpstr>БП</vt:lpstr>
      <vt:lpstr>Юноши</vt:lpstr>
      <vt:lpstr>КПД</vt:lpstr>
      <vt:lpstr>ППД</vt:lpstr>
      <vt:lpstr>ППД(Л)</vt:lpstr>
      <vt:lpstr>Тест</vt:lpstr>
      <vt:lpstr>Юноши!Область_печати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2023-07-17T12:36:57Z</cp:lastPrinted>
  <dcterms:created xsi:type="dcterms:W3CDTF">2007-12-24T11:06:58Z</dcterms:created>
  <dcterms:modified xsi:type="dcterms:W3CDTF">2023-07-17T12:55:08Z</dcterms:modified>
</cp:coreProperties>
</file>